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2355155\Desktop\"/>
    </mc:Choice>
  </mc:AlternateContent>
  <xr:revisionPtr revIDLastSave="0" documentId="13_ncr:1_{375CEDBC-661B-4DD4-BDA2-787E72C6563D}" xr6:coauthVersionLast="47" xr6:coauthVersionMax="47" xr10:uidLastSave="{00000000-0000-0000-0000-000000000000}"/>
  <bookViews>
    <workbookView xWindow="-30828" yWindow="-2724" windowWidth="30936" windowHeight="16776" tabRatio="895" xr2:uid="{00000000-000D-0000-FFFF-FFFF00000000}"/>
  </bookViews>
  <sheets>
    <sheet name="Delivery of compounds 2025" sheetId="63" r:id="rId1"/>
    <sheet name="Delivery of compounds 2024" sheetId="64" r:id="rId2"/>
    <sheet name="Deliveries outside NI  " sheetId="46" r:id="rId3"/>
    <sheet name="Raw material usage  " sheetId="47" r:id="rId4"/>
    <sheet name="Raw materials sold direct " sheetId="9" r:id="rId5"/>
    <sheet name="Graphs" sheetId="57" r:id="rId6"/>
    <sheet name="Sheet1" sheetId="44" state="hidden" r:id="rId7"/>
  </sheets>
  <definedNames>
    <definedName name="ACTUALA" localSheetId="1">#REF!</definedName>
    <definedName name="ACTUALA" localSheetId="0">#REF!</definedName>
    <definedName name="ACTUALA" localSheetId="5">#REF!</definedName>
    <definedName name="ACTUALA" localSheetId="3">'Raw material usage  '!$G$10:$G$31</definedName>
    <definedName name="ACTUALA" localSheetId="4">'Raw materials sold direct '!$G$12:$G$32</definedName>
    <definedName name="ACTUALA">#REF!</definedName>
    <definedName name="ACTUALB" localSheetId="1">#REF!</definedName>
    <definedName name="ACTUALB" localSheetId="0">#REF!</definedName>
    <definedName name="ACTUALB" localSheetId="5">#REF!</definedName>
    <definedName name="ACTUALB" localSheetId="3">'Raw material usage  '!#REF!</definedName>
    <definedName name="ACTUALB" localSheetId="4">'Raw materials sold direct '!#REF!</definedName>
    <definedName name="ACTUALB">#REF!</definedName>
    <definedName name="b" localSheetId="1">#REF!</definedName>
    <definedName name="b" localSheetId="0">#REF!</definedName>
    <definedName name="b">#REF!</definedName>
    <definedName name="barlni_q1" localSheetId="1">#REF!</definedName>
    <definedName name="barlni_q1" localSheetId="0">#REF!</definedName>
    <definedName name="barlni_q1" localSheetId="5">#REF!</definedName>
    <definedName name="barlni_q1" localSheetId="3">'Raw material usage  '!$C$11</definedName>
    <definedName name="barlni_q1" localSheetId="4">'Raw materials sold direct '!$C$13</definedName>
    <definedName name="barlni_q1">#REF!</definedName>
    <definedName name="barlni_q2" localSheetId="1">#REF!</definedName>
    <definedName name="barlni_q2" localSheetId="0">#REF!</definedName>
    <definedName name="barlni_q2" localSheetId="5">#REF!</definedName>
    <definedName name="barlni_q2" localSheetId="3">'Raw material usage  '!$D$11</definedName>
    <definedName name="barlni_q2" localSheetId="4">'Raw materials sold direct '!$D$13</definedName>
    <definedName name="barlni_q2">#REF!</definedName>
    <definedName name="barlni_q3" localSheetId="1">#REF!</definedName>
    <definedName name="barlni_q3" localSheetId="0">#REF!</definedName>
    <definedName name="barlni_q3" localSheetId="5">#REF!</definedName>
    <definedName name="barlni_q3" localSheetId="3">'Raw material usage  '!$E$11</definedName>
    <definedName name="barlni_q3" localSheetId="4">'Raw materials sold direct '!$E$13</definedName>
    <definedName name="barlni_q3">#REF!</definedName>
    <definedName name="barlni_q4" localSheetId="1">#REF!</definedName>
    <definedName name="barlni_q4" localSheetId="0">#REF!</definedName>
    <definedName name="barlni_q4" localSheetId="5">#REF!</definedName>
    <definedName name="barlni_q4" localSheetId="3">'Raw material usage  '!$F$11</definedName>
    <definedName name="barlni_q4" localSheetId="4">'Raw materials sold direct '!$F$13</definedName>
    <definedName name="barlni_q4">#REF!</definedName>
    <definedName name="barlni_tot" localSheetId="1">#REF!</definedName>
    <definedName name="barlni_tot" localSheetId="0">#REF!</definedName>
    <definedName name="barlni_tot" localSheetId="5">#REF!</definedName>
    <definedName name="barlni_tot" localSheetId="3">'Raw material usage  '!$G$11</definedName>
    <definedName name="barlni_tot" localSheetId="4">'Raw materials sold direct '!$G$13</definedName>
    <definedName name="barlni_tot">#REF!</definedName>
    <definedName name="barloth_q1" localSheetId="1">#REF!</definedName>
    <definedName name="barloth_q1" localSheetId="0">#REF!</definedName>
    <definedName name="barloth_q1" localSheetId="5">#REF!</definedName>
    <definedName name="barloth_q1" localSheetId="3">'Raw material usage  '!#REF!</definedName>
    <definedName name="barloth_q1" localSheetId="4">'Raw materials sold direct '!#REF!</definedName>
    <definedName name="barloth_q1">#REF!</definedName>
    <definedName name="barloth_q2" localSheetId="1">#REF!</definedName>
    <definedName name="barloth_q2" localSheetId="0">#REF!</definedName>
    <definedName name="barloth_q2" localSheetId="5">#REF!</definedName>
    <definedName name="barloth_q2" localSheetId="3">'Raw material usage  '!#REF!</definedName>
    <definedName name="barloth_q2" localSheetId="4">'Raw materials sold direct '!#REF!</definedName>
    <definedName name="barloth_q2">#REF!</definedName>
    <definedName name="barloth_q3" localSheetId="1">#REF!</definedName>
    <definedName name="barloth_q3" localSheetId="0">#REF!</definedName>
    <definedName name="barloth_q3" localSheetId="5">#REF!</definedName>
    <definedName name="barloth_q3" localSheetId="3">'Raw material usage  '!#REF!</definedName>
    <definedName name="barloth_q3" localSheetId="4">'Raw materials sold direct '!#REF!</definedName>
    <definedName name="barloth_q3">#REF!</definedName>
    <definedName name="barloth_q4" localSheetId="1">#REF!</definedName>
    <definedName name="barloth_q4" localSheetId="0">#REF!</definedName>
    <definedName name="barloth_q4" localSheetId="5">#REF!</definedName>
    <definedName name="barloth_q4" localSheetId="3">'Raw material usage  '!#REF!</definedName>
    <definedName name="barloth_q4" localSheetId="4">'Raw materials sold direct '!#REF!</definedName>
    <definedName name="barloth_q4">#REF!</definedName>
    <definedName name="barloth_tot" localSheetId="1">#REF!</definedName>
    <definedName name="barloth_tot" localSheetId="0">#REF!</definedName>
    <definedName name="barloth_tot" localSheetId="5">#REF!</definedName>
    <definedName name="barloth_tot" localSheetId="3">'Raw material usage  '!#REF!</definedName>
    <definedName name="barloth_tot" localSheetId="4">'Raw materials sold direct '!#REF!</definedName>
    <definedName name="barloth_tot">#REF!</definedName>
    <definedName name="bean_q1" localSheetId="1">#REF!</definedName>
    <definedName name="bean_q1" localSheetId="0">#REF!</definedName>
    <definedName name="bean_q1" localSheetId="5">#REF!</definedName>
    <definedName name="bean_q1" localSheetId="3">'Raw material usage  '!$C$23</definedName>
    <definedName name="bean_q1" localSheetId="4">'Raw materials sold direct '!$C$24</definedName>
    <definedName name="bean_q1">#REF!</definedName>
    <definedName name="bean_q2" localSheetId="1">#REF!</definedName>
    <definedName name="bean_q2" localSheetId="0">#REF!</definedName>
    <definedName name="bean_q2" localSheetId="5">#REF!</definedName>
    <definedName name="bean_q2" localSheetId="3">'Raw material usage  '!$D$23</definedName>
    <definedName name="bean_q2" localSheetId="4">'Raw materials sold direct '!$D$24</definedName>
    <definedName name="bean_q2">#REF!</definedName>
    <definedName name="bean_q3" localSheetId="1">#REF!</definedName>
    <definedName name="bean_q3" localSheetId="0">#REF!</definedName>
    <definedName name="bean_q3" localSheetId="5">#REF!</definedName>
    <definedName name="bean_q3" localSheetId="3">'Raw material usage  '!$E$23</definedName>
    <definedName name="bean_q3" localSheetId="4">'Raw materials sold direct '!$E$24</definedName>
    <definedName name="bean_q3">#REF!</definedName>
    <definedName name="bean_q4" localSheetId="1">#REF!</definedName>
    <definedName name="bean_q4" localSheetId="0">#REF!</definedName>
    <definedName name="bean_q4" localSheetId="5">#REF!</definedName>
    <definedName name="bean_q4" localSheetId="3">'Raw material usage  '!$F$23</definedName>
    <definedName name="bean_q4" localSheetId="4">'Raw materials sold direct '!$F$24</definedName>
    <definedName name="bean_q4">#REF!</definedName>
    <definedName name="bean_tot" localSheetId="1">#REF!</definedName>
    <definedName name="bean_tot" localSheetId="0">#REF!</definedName>
    <definedName name="bean_tot" localSheetId="5">#REF!</definedName>
    <definedName name="bean_tot" localSheetId="3">'Raw material usage  '!$G$23</definedName>
    <definedName name="bean_tot" localSheetId="4">'Raw materials sold direct '!$G$24</definedName>
    <definedName name="bean_tot">#REF!</definedName>
    <definedName name="bone_q1" localSheetId="1">#REF!</definedName>
    <definedName name="bone_q1" localSheetId="0">#REF!</definedName>
    <definedName name="bone_q1" localSheetId="5">#REF!</definedName>
    <definedName name="bone_q1" localSheetId="3">'Raw material usage  '!$C$20</definedName>
    <definedName name="bone_q1" localSheetId="4">'Raw materials sold direct '!#REF!</definedName>
    <definedName name="bone_q1">#REF!</definedName>
    <definedName name="bone_q2" localSheetId="1">#REF!</definedName>
    <definedName name="bone_q2" localSheetId="0">#REF!</definedName>
    <definedName name="bone_q2" localSheetId="5">#REF!</definedName>
    <definedName name="bone_q2" localSheetId="3">'Raw material usage  '!$D$20</definedName>
    <definedName name="bone_q2" localSheetId="4">'Raw materials sold direct '!#REF!</definedName>
    <definedName name="bone_q2">#REF!</definedName>
    <definedName name="bone_q3" localSheetId="1">#REF!</definedName>
    <definedName name="bone_q3" localSheetId="0">#REF!</definedName>
    <definedName name="bone_q3" localSheetId="5">#REF!</definedName>
    <definedName name="bone_q3" localSheetId="3">'Raw material usage  '!$E$20</definedName>
    <definedName name="bone_q3" localSheetId="4">'Raw materials sold direct '!#REF!</definedName>
    <definedName name="bone_q3">#REF!</definedName>
    <definedName name="bone_q4" localSheetId="1">#REF!</definedName>
    <definedName name="bone_q4" localSheetId="0">#REF!</definedName>
    <definedName name="bone_q4" localSheetId="5">#REF!</definedName>
    <definedName name="bone_q4" localSheetId="3">'Raw material usage  '!$F$20</definedName>
    <definedName name="bone_q4" localSheetId="4">'Raw materials sold direct '!#REF!</definedName>
    <definedName name="bone_q4">#REF!</definedName>
    <definedName name="bone_tot" localSheetId="1">#REF!</definedName>
    <definedName name="bone_tot" localSheetId="0">#REF!</definedName>
    <definedName name="bone_tot" localSheetId="5">#REF!</definedName>
    <definedName name="bone_tot" localSheetId="3">'Raw material usage  '!$G$20</definedName>
    <definedName name="bone_tot" localSheetId="4">'Raw materials sold direct '!#REF!</definedName>
    <definedName name="bone_tot">#REF!</definedName>
    <definedName name="cerby_q1" localSheetId="1">#REF!</definedName>
    <definedName name="cerby_q1" localSheetId="0">#REF!</definedName>
    <definedName name="cerby_q1" localSheetId="5">#REF!</definedName>
    <definedName name="cerby_q1" localSheetId="3">'Raw material usage  '!$C$15</definedName>
    <definedName name="cerby_q1" localSheetId="4">'Raw materials sold direct '!$C$17</definedName>
    <definedName name="cerby_q1">#REF!</definedName>
    <definedName name="cerby_q2" localSheetId="1">#REF!</definedName>
    <definedName name="cerby_q2" localSheetId="0">#REF!</definedName>
    <definedName name="cerby_q2" localSheetId="5">#REF!</definedName>
    <definedName name="cerby_q2" localSheetId="3">'Raw material usage  '!$D$15</definedName>
    <definedName name="cerby_q2" localSheetId="4">'Raw materials sold direct '!$D$17</definedName>
    <definedName name="cerby_q2">#REF!</definedName>
    <definedName name="cerby_q3" localSheetId="1">#REF!</definedName>
    <definedName name="cerby_q3" localSheetId="0">#REF!</definedName>
    <definedName name="cerby_q3" localSheetId="5">#REF!</definedName>
    <definedName name="cerby_q3" localSheetId="3">'Raw material usage  '!$E$15</definedName>
    <definedName name="cerby_q3" localSheetId="4">'Raw materials sold direct '!$E$17</definedName>
    <definedName name="cerby_q3">#REF!</definedName>
    <definedName name="cerby_q4" localSheetId="1">#REF!</definedName>
    <definedName name="cerby_q4" localSheetId="0">#REF!</definedName>
    <definedName name="cerby_q4" localSheetId="5">#REF!</definedName>
    <definedName name="cerby_q4" localSheetId="3">'Raw material usage  '!$F$15</definedName>
    <definedName name="cerby_q4" localSheetId="4">'Raw materials sold direct '!$F$17</definedName>
    <definedName name="cerby_q4">#REF!</definedName>
    <definedName name="cerby_tot" localSheetId="1">#REF!</definedName>
    <definedName name="cerby_tot" localSheetId="0">#REF!</definedName>
    <definedName name="cerby_tot" localSheetId="5">#REF!</definedName>
    <definedName name="cerby_tot" localSheetId="3">'Raw material usage  '!$G$15</definedName>
    <definedName name="cerby_tot" localSheetId="4">'Raw materials sold direct '!$G$17</definedName>
    <definedName name="cerby_tot">#REF!</definedName>
    <definedName name="citrus_q1" localSheetId="1">#REF!</definedName>
    <definedName name="citrus_q1" localSheetId="0">#REF!</definedName>
    <definedName name="citrus_q1" localSheetId="5">#REF!</definedName>
    <definedName name="citrus_q1" localSheetId="3">'Raw material usage  '!$C$24</definedName>
    <definedName name="citrus_q1" localSheetId="4">'Raw materials sold direct '!$C$25</definedName>
    <definedName name="citrus_q1">#REF!</definedName>
    <definedName name="citrus_q2" localSheetId="1">#REF!</definedName>
    <definedName name="citrus_q2" localSheetId="0">#REF!</definedName>
    <definedName name="citrus_q2" localSheetId="5">#REF!</definedName>
    <definedName name="citrus_q2" localSheetId="3">'Raw material usage  '!$D$24</definedName>
    <definedName name="citrus_q2" localSheetId="4">'Raw materials sold direct '!$D$25</definedName>
    <definedName name="citrus_q2">#REF!</definedName>
    <definedName name="citrus_q3" localSheetId="1">#REF!</definedName>
    <definedName name="citrus_q3" localSheetId="0">#REF!</definedName>
    <definedName name="citrus_q3" localSheetId="5">#REF!</definedName>
    <definedName name="citrus_q3" localSheetId="3">'Raw material usage  '!$E$24</definedName>
    <definedName name="citrus_q3" localSheetId="4">'Raw materials sold direct '!$E$25</definedName>
    <definedName name="citrus_q3">#REF!</definedName>
    <definedName name="citrus_q4" localSheetId="1">#REF!</definedName>
    <definedName name="citrus_q4" localSheetId="0">#REF!</definedName>
    <definedName name="citrus_q4" localSheetId="5">#REF!</definedName>
    <definedName name="citrus_q4" localSheetId="3">'Raw material usage  '!$F$24</definedName>
    <definedName name="citrus_q4" localSheetId="4">'Raw materials sold direct '!$F$25</definedName>
    <definedName name="citrus_q4">#REF!</definedName>
    <definedName name="citrus_tot" localSheetId="1">#REF!</definedName>
    <definedName name="citrus_tot" localSheetId="0">#REF!</definedName>
    <definedName name="citrus_tot" localSheetId="5">#REF!</definedName>
    <definedName name="citrus_tot" localSheetId="3">'Raw material usage  '!$G$24</definedName>
    <definedName name="citrus_tot" localSheetId="4">'Raw materials sold direct '!$G$25</definedName>
    <definedName name="citrus_tot">#REF!</definedName>
    <definedName name="fish_q1" localSheetId="1">#REF!</definedName>
    <definedName name="fish_q1" localSheetId="0">#REF!</definedName>
    <definedName name="fish_q1" localSheetId="5">#REF!</definedName>
    <definedName name="fish_q1" localSheetId="3">'Raw material usage  '!$C$19</definedName>
    <definedName name="fish_q1" localSheetId="4">'Raw materials sold direct '!$C$21</definedName>
    <definedName name="fish_q1">#REF!</definedName>
    <definedName name="fish_q2" localSheetId="1">#REF!</definedName>
    <definedName name="fish_q2" localSheetId="0">#REF!</definedName>
    <definedName name="fish_q2" localSheetId="5">#REF!</definedName>
    <definedName name="fish_q2" localSheetId="3">'Raw material usage  '!$D$19</definedName>
    <definedName name="fish_q2" localSheetId="4">'Raw materials sold direct '!$D$21</definedName>
    <definedName name="fish_q2">#REF!</definedName>
    <definedName name="fish_q3" localSheetId="1">#REF!</definedName>
    <definedName name="fish_q3" localSheetId="0">#REF!</definedName>
    <definedName name="fish_q3" localSheetId="5">#REF!</definedName>
    <definedName name="fish_q3" localSheetId="3">'Raw material usage  '!$E$19</definedName>
    <definedName name="fish_q3" localSheetId="4">'Raw materials sold direct '!$E$21</definedName>
    <definedName name="fish_q3">#REF!</definedName>
    <definedName name="fish_q4" localSheetId="1">#REF!</definedName>
    <definedName name="fish_q4" localSheetId="0">#REF!</definedName>
    <definedName name="fish_q4" localSheetId="5">#REF!</definedName>
    <definedName name="fish_q4" localSheetId="3">'Raw material usage  '!$F$19</definedName>
    <definedName name="fish_q4" localSheetId="4">'Raw materials sold direct '!$F$21</definedName>
    <definedName name="fish_q4">#REF!</definedName>
    <definedName name="fish_tot" localSheetId="1">#REF!</definedName>
    <definedName name="fish_tot" localSheetId="0">#REF!</definedName>
    <definedName name="fish_tot" localSheetId="5">#REF!</definedName>
    <definedName name="fish_tot" localSheetId="3">'Raw material usage  '!$G$19</definedName>
    <definedName name="fish_tot" localSheetId="4">'Raw materials sold direct '!$G$21</definedName>
    <definedName name="fish_tot">#REF!</definedName>
    <definedName name="forage_q1" localSheetId="1">#REF!</definedName>
    <definedName name="forage_q1" localSheetId="0">#REF!</definedName>
    <definedName name="forage_q1" localSheetId="5">#REF!</definedName>
    <definedName name="forage_q1" localSheetId="3">'Raw material usage  '!$C$25</definedName>
    <definedName name="forage_q1" localSheetId="4">'Raw materials sold direct '!$C$26</definedName>
    <definedName name="forage_q1">#REF!</definedName>
    <definedName name="forage_q2" localSheetId="1">#REF!</definedName>
    <definedName name="forage_q2" localSheetId="0">#REF!</definedName>
    <definedName name="forage_q2" localSheetId="5">#REF!</definedName>
    <definedName name="forage_q2" localSheetId="3">'Raw material usage  '!$D$25</definedName>
    <definedName name="forage_q2" localSheetId="4">'Raw materials sold direct '!$D$26</definedName>
    <definedName name="forage_q2">#REF!</definedName>
    <definedName name="forage_q3" localSheetId="1">#REF!</definedName>
    <definedName name="forage_q3" localSheetId="0">#REF!</definedName>
    <definedName name="forage_q3" localSheetId="5">#REF!</definedName>
    <definedName name="forage_q3" localSheetId="3">'Raw material usage  '!$E$25</definedName>
    <definedName name="forage_q3" localSheetId="4">'Raw materials sold direct '!$E$26</definedName>
    <definedName name="forage_q3">#REF!</definedName>
    <definedName name="forage_q4" localSheetId="1">#REF!</definedName>
    <definedName name="forage_q4" localSheetId="0">#REF!</definedName>
    <definedName name="forage_q4" localSheetId="5">#REF!</definedName>
    <definedName name="forage_q4" localSheetId="3">'Raw material usage  '!$F$25</definedName>
    <definedName name="forage_q4" localSheetId="4">'Raw materials sold direct '!$F$26</definedName>
    <definedName name="forage_q4">#REF!</definedName>
    <definedName name="forage_tot" localSheetId="1">#REF!</definedName>
    <definedName name="forage_tot" localSheetId="0">#REF!</definedName>
    <definedName name="forage_tot" localSheetId="5">#REF!</definedName>
    <definedName name="forage_tot" localSheetId="3">'Raw material usage  '!$G$25</definedName>
    <definedName name="forage_tot" localSheetId="4">'Raw materials sold direct '!$G$26</definedName>
    <definedName name="forage_tot">#REF!</definedName>
    <definedName name="maize_q1" localSheetId="1">#REF!</definedName>
    <definedName name="maize_q1" localSheetId="0">#REF!</definedName>
    <definedName name="maize_q1" localSheetId="5">#REF!</definedName>
    <definedName name="maize_q1" localSheetId="3">'Raw material usage  '!$C$12</definedName>
    <definedName name="maize_q1" localSheetId="4">'Raw materials sold direct '!$C$14</definedName>
    <definedName name="maize_q1">#REF!</definedName>
    <definedName name="maize_q2" localSheetId="1">#REF!</definedName>
    <definedName name="maize_q2" localSheetId="0">#REF!</definedName>
    <definedName name="maize_q2" localSheetId="5">#REF!</definedName>
    <definedName name="maize_q2" localSheetId="3">'Raw material usage  '!$D$12</definedName>
    <definedName name="maize_q2" localSheetId="4">'Raw materials sold direct '!$D$14</definedName>
    <definedName name="maize_q2">#REF!</definedName>
    <definedName name="maize_q3" localSheetId="1">#REF!</definedName>
    <definedName name="maize_q3" localSheetId="0">#REF!</definedName>
    <definedName name="maize_q3" localSheetId="5">#REF!</definedName>
    <definedName name="maize_q3" localSheetId="3">'Raw material usage  '!$E$12</definedName>
    <definedName name="maize_q3" localSheetId="4">'Raw materials sold direct '!$E$14</definedName>
    <definedName name="maize_q3">#REF!</definedName>
    <definedName name="maize_q4" localSheetId="1">#REF!</definedName>
    <definedName name="maize_q4" localSheetId="0">#REF!</definedName>
    <definedName name="maize_q4" localSheetId="5">#REF!</definedName>
    <definedName name="maize_q4" localSheetId="3">'Raw material usage  '!$F$12</definedName>
    <definedName name="maize_q4" localSheetId="4">'Raw materials sold direct '!$F$14</definedName>
    <definedName name="maize_q4">#REF!</definedName>
    <definedName name="maize_tot" localSheetId="1">#REF!</definedName>
    <definedName name="maize_tot" localSheetId="0">#REF!</definedName>
    <definedName name="maize_tot" localSheetId="5">#REF!</definedName>
    <definedName name="maize_tot" localSheetId="3">'Raw material usage  '!$G$12</definedName>
    <definedName name="maize_tot" localSheetId="4">'Raw materials sold direct '!$G$14</definedName>
    <definedName name="maize_tot">#REF!</definedName>
    <definedName name="maizegl_q1" localSheetId="1">#REF!</definedName>
    <definedName name="maizegl_q1" localSheetId="0">#REF!</definedName>
    <definedName name="maizegl_q1" localSheetId="5">#REF!</definedName>
    <definedName name="maizegl_q1" localSheetId="3">'Raw material usage  '!$C$13</definedName>
    <definedName name="maizegl_q1" localSheetId="4">'Raw materials sold direct '!$C$15</definedName>
    <definedName name="maizegl_q1">#REF!</definedName>
    <definedName name="maizegl_q2" localSheetId="1">#REF!</definedName>
    <definedName name="maizegl_q2" localSheetId="0">#REF!</definedName>
    <definedName name="maizegl_q2" localSheetId="5">#REF!</definedName>
    <definedName name="maizegl_q2" localSheetId="3">'Raw material usage  '!$D$13</definedName>
    <definedName name="maizegl_q2" localSheetId="4">'Raw materials sold direct '!$D$15</definedName>
    <definedName name="maizegl_q2">#REF!</definedName>
    <definedName name="maizegl_q3" localSheetId="1">#REF!</definedName>
    <definedName name="maizegl_q3" localSheetId="0">#REF!</definedName>
    <definedName name="maizegl_q3" localSheetId="5">#REF!</definedName>
    <definedName name="maizegl_q3" localSheetId="3">'Raw material usage  '!$E$13</definedName>
    <definedName name="maizegl_q3" localSheetId="4">'Raw materials sold direct '!$E$15</definedName>
    <definedName name="maizegl_q3">#REF!</definedName>
    <definedName name="maizegl_q4" localSheetId="1">#REF!</definedName>
    <definedName name="maizegl_q4" localSheetId="0">#REF!</definedName>
    <definedName name="maizegl_q4" localSheetId="5">#REF!</definedName>
    <definedName name="maizegl_q4" localSheetId="3">'Raw material usage  '!$F$13</definedName>
    <definedName name="maizegl_q4" localSheetId="4">'Raw materials sold direct '!$F$15</definedName>
    <definedName name="maizegl_q4">#REF!</definedName>
    <definedName name="maizegl_tot" localSheetId="1">#REF!</definedName>
    <definedName name="maizegl_tot" localSheetId="0">#REF!</definedName>
    <definedName name="maizegl_tot" localSheetId="5">#REF!</definedName>
    <definedName name="maizegl_tot" localSheetId="3">'Raw material usage  '!$G$13</definedName>
    <definedName name="maizegl_tot" localSheetId="4">'Raw materials sold direct '!$G$15</definedName>
    <definedName name="maizegl_tot">#REF!</definedName>
    <definedName name="malt_q1" localSheetId="1">#REF!</definedName>
    <definedName name="malt_q1" localSheetId="0">#REF!</definedName>
    <definedName name="malt_q1" localSheetId="5">#REF!</definedName>
    <definedName name="malt_q1" localSheetId="3">'Raw material usage  '!$C$14</definedName>
    <definedName name="malt_q1" localSheetId="4">'Raw materials sold direct '!$C$16</definedName>
    <definedName name="malt_q1">#REF!</definedName>
    <definedName name="malt_q2" localSheetId="1">#REF!</definedName>
    <definedName name="malt_q2" localSheetId="0">#REF!</definedName>
    <definedName name="malt_q2" localSheetId="5">#REF!</definedName>
    <definedName name="malt_q2" localSheetId="3">'Raw material usage  '!$D$14</definedName>
    <definedName name="malt_q2" localSheetId="4">'Raw materials sold direct '!$D$16</definedName>
    <definedName name="malt_q2">#REF!</definedName>
    <definedName name="malt_q3" localSheetId="1">#REF!</definedName>
    <definedName name="malt_q3" localSheetId="0">#REF!</definedName>
    <definedName name="malt_q3" localSheetId="5">#REF!</definedName>
    <definedName name="malt_q3" localSheetId="3">'Raw material usage  '!$E$14</definedName>
    <definedName name="malt_q3" localSheetId="4">'Raw materials sold direct '!$E$16</definedName>
    <definedName name="malt_q3">#REF!</definedName>
    <definedName name="malt_q4" localSheetId="1">#REF!</definedName>
    <definedName name="malt_q4" localSheetId="0">#REF!</definedName>
    <definedName name="malt_q4" localSheetId="5">#REF!</definedName>
    <definedName name="malt_q4" localSheetId="3">'Raw material usage  '!$F$14</definedName>
    <definedName name="malt_q4" localSheetId="4">'Raw materials sold direct '!$F$16</definedName>
    <definedName name="malt_q4">#REF!</definedName>
    <definedName name="malt_tot" localSheetId="1">#REF!</definedName>
    <definedName name="malt_tot" localSheetId="0">#REF!</definedName>
    <definedName name="malt_tot" localSheetId="5">#REF!</definedName>
    <definedName name="malt_tot" localSheetId="3">'Raw material usage  '!$G$14</definedName>
    <definedName name="malt_tot" localSheetId="4">'Raw materials sold direct '!$G$16</definedName>
    <definedName name="malt_tot">#REF!</definedName>
    <definedName name="milk_q1" localSheetId="1">#REF!</definedName>
    <definedName name="milk_q1" localSheetId="0">#REF!</definedName>
    <definedName name="milk_q1" localSheetId="5">#REF!</definedName>
    <definedName name="milk_q1" localSheetId="3">'Raw material usage  '!$C$21</definedName>
    <definedName name="milk_q1" localSheetId="4">'Raw materials sold direct '!$C$22</definedName>
    <definedName name="milk_q1">#REF!</definedName>
    <definedName name="milk_q2" localSheetId="1">#REF!</definedName>
    <definedName name="milk_q2" localSheetId="0">#REF!</definedName>
    <definedName name="milk_q2" localSheetId="5">#REF!</definedName>
    <definedName name="milk_q2" localSheetId="3">'Raw material usage  '!$D$21</definedName>
    <definedName name="milk_q2" localSheetId="4">'Raw materials sold direct '!$D$22</definedName>
    <definedName name="milk_q2">#REF!</definedName>
    <definedName name="milk_q3" localSheetId="1">#REF!</definedName>
    <definedName name="milk_q3" localSheetId="0">#REF!</definedName>
    <definedName name="milk_q3" localSheetId="5">#REF!</definedName>
    <definedName name="milk_q3" localSheetId="3">'Raw material usage  '!$E$21</definedName>
    <definedName name="milk_q3" localSheetId="4">'Raw materials sold direct '!$E$22</definedName>
    <definedName name="milk_q3">#REF!</definedName>
    <definedName name="milk_q4" localSheetId="1">#REF!</definedName>
    <definedName name="milk_q4" localSheetId="0">#REF!</definedName>
    <definedName name="milk_q4" localSheetId="5">#REF!</definedName>
    <definedName name="milk_q4" localSheetId="3">'Raw material usage  '!$F$21</definedName>
    <definedName name="milk_q4" localSheetId="4">'Raw materials sold direct '!$F$22</definedName>
    <definedName name="milk_q4">#REF!</definedName>
    <definedName name="milk_tot" localSheetId="1">#REF!</definedName>
    <definedName name="milk_tot" localSheetId="0">#REF!</definedName>
    <definedName name="milk_tot" localSheetId="5">#REF!</definedName>
    <definedName name="milk_tot" localSheetId="3">'Raw material usage  '!$G$21</definedName>
    <definedName name="milk_tot" localSheetId="4">'Raw materials sold direct '!$G$22</definedName>
    <definedName name="milk_tot">#REF!</definedName>
    <definedName name="minvit_q1" localSheetId="1">#REF!</definedName>
    <definedName name="minvit_q1" localSheetId="0">#REF!</definedName>
    <definedName name="minvit_q1" localSheetId="5">#REF!</definedName>
    <definedName name="minvit_q1" localSheetId="3">'Raw material usage  '!$C$27</definedName>
    <definedName name="minvit_q1" localSheetId="4">'Raw materials sold direct '!$C$28</definedName>
    <definedName name="minvit_q1">#REF!</definedName>
    <definedName name="minvit_q2" localSheetId="1">#REF!</definedName>
    <definedName name="minvit_q2" localSheetId="0">#REF!</definedName>
    <definedName name="minvit_q2" localSheetId="5">#REF!</definedName>
    <definedName name="minvit_q2" localSheetId="3">'Raw material usage  '!$D$27</definedName>
    <definedName name="minvit_q2" localSheetId="4">'Raw materials sold direct '!$D$28</definedName>
    <definedName name="minvit_q2">#REF!</definedName>
    <definedName name="minvit_q3" localSheetId="1">#REF!</definedName>
    <definedName name="minvit_q3" localSheetId="0">#REF!</definedName>
    <definedName name="minvit_q3" localSheetId="5">#REF!</definedName>
    <definedName name="minvit_q3" localSheetId="3">'Raw material usage  '!$E$27</definedName>
    <definedName name="minvit_q3" localSheetId="4">'Raw materials sold direct '!$E$28</definedName>
    <definedName name="minvit_q3">#REF!</definedName>
    <definedName name="minvit_q4" localSheetId="1">#REF!</definedName>
    <definedName name="minvit_q4" localSheetId="0">#REF!</definedName>
    <definedName name="minvit_q4" localSheetId="5">#REF!</definedName>
    <definedName name="minvit_q4" localSheetId="3">'Raw material usage  '!$F$27</definedName>
    <definedName name="minvit_q4" localSheetId="4">'Raw materials sold direct '!$F$28</definedName>
    <definedName name="minvit_q4">#REF!</definedName>
    <definedName name="minvit_tot" localSheetId="1">#REF!</definedName>
    <definedName name="minvit_tot" localSheetId="0">#REF!</definedName>
    <definedName name="minvit_tot" localSheetId="5">#REF!</definedName>
    <definedName name="minvit_tot" localSheetId="3">'Raw material usage  '!$G$27</definedName>
    <definedName name="minvit_tot" localSheetId="4">'Raw materials sold direct '!$G$28</definedName>
    <definedName name="minvit_tot">#REF!</definedName>
    <definedName name="mol_q1" localSheetId="1">#REF!</definedName>
    <definedName name="mol_q1" localSheetId="0">#REF!</definedName>
    <definedName name="mol_q1" localSheetId="5">#REF!</definedName>
    <definedName name="mol_q1" localSheetId="3">'Raw material usage  '!$C$26</definedName>
    <definedName name="mol_q1" localSheetId="4">'Raw materials sold direct '!$C$27</definedName>
    <definedName name="mol_q1">#REF!</definedName>
    <definedName name="mol_q2" localSheetId="1">#REF!</definedName>
    <definedName name="mol_q2" localSheetId="0">#REF!</definedName>
    <definedName name="mol_q2" localSheetId="5">#REF!</definedName>
    <definedName name="mol_q2" localSheetId="3">'Raw material usage  '!$D$26</definedName>
    <definedName name="mol_q2" localSheetId="4">'Raw materials sold direct '!$D$27</definedName>
    <definedName name="mol_q2">#REF!</definedName>
    <definedName name="mol_q3" localSheetId="1">#REF!</definedName>
    <definedName name="mol_q3" localSheetId="0">#REF!</definedName>
    <definedName name="mol_q3" localSheetId="5">#REF!</definedName>
    <definedName name="mol_q3" localSheetId="3">'Raw material usage  '!$E$26</definedName>
    <definedName name="mol_q3" localSheetId="4">'Raw materials sold direct '!$E$27</definedName>
    <definedName name="mol_q3">#REF!</definedName>
    <definedName name="mol_q4" localSheetId="1">#REF!</definedName>
    <definedName name="mol_q4" localSheetId="0">#REF!</definedName>
    <definedName name="mol_q4" localSheetId="5">#REF!</definedName>
    <definedName name="mol_q4" localSheetId="3">'Raw material usage  '!$F$26</definedName>
    <definedName name="mol_q4" localSheetId="4">'Raw materials sold direct '!$F$27</definedName>
    <definedName name="mol_q4">#REF!</definedName>
    <definedName name="mol_tot" localSheetId="1">#REF!</definedName>
    <definedName name="mol_tot" localSheetId="0">#REF!</definedName>
    <definedName name="mol_tot" localSheetId="5">#REF!</definedName>
    <definedName name="mol_tot" localSheetId="3">'Raw material usage  '!$G$26</definedName>
    <definedName name="mol_tot" localSheetId="4">'Raw materials sold direct '!$G$27</definedName>
    <definedName name="mol_tot">#REF!</definedName>
    <definedName name="NONRETURNS" localSheetId="1">#REF!</definedName>
    <definedName name="NONRETURNS" localSheetId="0">#REF!</definedName>
    <definedName name="NONRETURNS" localSheetId="3">#REF!</definedName>
    <definedName name="NONRETURNS">#REF!</definedName>
    <definedName name="oatsni_q1" localSheetId="1">#REF!</definedName>
    <definedName name="oatsni_q1" localSheetId="0">#REF!</definedName>
    <definedName name="oatsni_q1" localSheetId="5">#REF!</definedName>
    <definedName name="oatsni_q1" localSheetId="3">'Raw material usage  '!#REF!</definedName>
    <definedName name="oatsni_q1" localSheetId="4">'Raw materials sold direct '!#REF!</definedName>
    <definedName name="oatsni_q1">#REF!</definedName>
    <definedName name="oatsni_q2" localSheetId="1">#REF!</definedName>
    <definedName name="oatsni_q2" localSheetId="0">#REF!</definedName>
    <definedName name="oatsni_q2" localSheetId="5">#REF!</definedName>
    <definedName name="oatsni_q2" localSheetId="3">'Raw material usage  '!#REF!</definedName>
    <definedName name="oatsni_q2" localSheetId="4">'Raw materials sold direct '!#REF!</definedName>
    <definedName name="oatsni_q2">#REF!</definedName>
    <definedName name="oatsni_q3" localSheetId="1">#REF!</definedName>
    <definedName name="oatsni_q3" localSheetId="0">#REF!</definedName>
    <definedName name="oatsni_q3" localSheetId="5">#REF!</definedName>
    <definedName name="oatsni_q3" localSheetId="3">'Raw material usage  '!#REF!</definedName>
    <definedName name="oatsni_q3" localSheetId="4">'Raw materials sold direct '!#REF!</definedName>
    <definedName name="oatsni_q3">#REF!</definedName>
    <definedName name="oatsni_q4" localSheetId="1">#REF!</definedName>
    <definedName name="oatsni_q4" localSheetId="0">#REF!</definedName>
    <definedName name="oatsni_q4" localSheetId="5">#REF!</definedName>
    <definedName name="oatsni_q4" localSheetId="3">'Raw material usage  '!#REF!</definedName>
    <definedName name="oatsni_q4" localSheetId="4">'Raw materials sold direct '!#REF!</definedName>
    <definedName name="oatsni_q4">#REF!</definedName>
    <definedName name="oatsni_tot" localSheetId="1">#REF!</definedName>
    <definedName name="oatsni_tot" localSheetId="0">#REF!</definedName>
    <definedName name="oatsni_tot" localSheetId="5">#REF!</definedName>
    <definedName name="oatsni_tot" localSheetId="3">'Raw material usage  '!#REF!</definedName>
    <definedName name="oatsni_tot" localSheetId="4">'Raw materials sold direct '!#REF!</definedName>
    <definedName name="oatsni_tot">#REF!</definedName>
    <definedName name="oatsoth_q1" localSheetId="1">#REF!</definedName>
    <definedName name="oatsoth_q1" localSheetId="0">#REF!</definedName>
    <definedName name="oatsoth_q1" localSheetId="5">#REF!</definedName>
    <definedName name="oatsoth_q1" localSheetId="3">'Raw material usage  '!#REF!</definedName>
    <definedName name="oatsoth_q1" localSheetId="4">'Raw materials sold direct '!#REF!</definedName>
    <definedName name="oatsoth_q1">#REF!</definedName>
    <definedName name="oatsoth_q2" localSheetId="1">#REF!</definedName>
    <definedName name="oatsoth_q2" localSheetId="0">#REF!</definedName>
    <definedName name="oatsoth_q2" localSheetId="5">#REF!</definedName>
    <definedName name="oatsoth_q2" localSheetId="3">'Raw material usage  '!#REF!</definedName>
    <definedName name="oatsoth_q2" localSheetId="4">'Raw materials sold direct '!#REF!</definedName>
    <definedName name="oatsoth_q2">#REF!</definedName>
    <definedName name="oatsoth_q3" localSheetId="1">#REF!</definedName>
    <definedName name="oatsoth_q3" localSheetId="0">#REF!</definedName>
    <definedName name="oatsoth_q3" localSheetId="5">#REF!</definedName>
    <definedName name="oatsoth_q3" localSheetId="3">'Raw material usage  '!#REF!</definedName>
    <definedName name="oatsoth_q3" localSheetId="4">'Raw materials sold direct '!#REF!</definedName>
    <definedName name="oatsoth_q3">#REF!</definedName>
    <definedName name="oatsoth_q4" localSheetId="1">#REF!</definedName>
    <definedName name="oatsoth_q4" localSheetId="0">#REF!</definedName>
    <definedName name="oatsoth_q4" localSheetId="5">#REF!</definedName>
    <definedName name="oatsoth_q4" localSheetId="3">'Raw material usage  '!#REF!</definedName>
    <definedName name="oatsoth_q4" localSheetId="4">'Raw materials sold direct '!#REF!</definedName>
    <definedName name="oatsoth_q4">#REF!</definedName>
    <definedName name="oatsoth_tot" localSheetId="1">#REF!</definedName>
    <definedName name="oatsoth_tot" localSheetId="0">#REF!</definedName>
    <definedName name="oatsoth_tot" localSheetId="5">#REF!</definedName>
    <definedName name="oatsoth_tot" localSheetId="3">'Raw material usage  '!#REF!</definedName>
    <definedName name="oatsoth_tot" localSheetId="4">'Raw materials sold direct '!#REF!</definedName>
    <definedName name="oatsoth_tot">#REF!</definedName>
    <definedName name="oilfat_q1" localSheetId="1">#REF!</definedName>
    <definedName name="oilfat_q1" localSheetId="0">#REF!</definedName>
    <definedName name="oilfat_q1" localSheetId="5">#REF!</definedName>
    <definedName name="oilfat_q1" localSheetId="3">'Raw material usage  '!#REF!</definedName>
    <definedName name="oilfat_q1" localSheetId="4">'Raw materials sold direct '!#REF!</definedName>
    <definedName name="oilfat_q1">#REF!</definedName>
    <definedName name="oilfat_q2" localSheetId="1">#REF!</definedName>
    <definedName name="oilfat_q2" localSheetId="0">#REF!</definedName>
    <definedName name="oilfat_q2" localSheetId="5">#REF!</definedName>
    <definedName name="oilfat_q2" localSheetId="3">'Raw material usage  '!#REF!</definedName>
    <definedName name="oilfat_q2" localSheetId="4">'Raw materials sold direct '!#REF!</definedName>
    <definedName name="oilfat_q2">#REF!</definedName>
    <definedName name="oilfat_q3" localSheetId="1">#REF!</definedName>
    <definedName name="oilfat_q3" localSheetId="0">#REF!</definedName>
    <definedName name="oilfat_q3" localSheetId="5">#REF!</definedName>
    <definedName name="oilfat_q3" localSheetId="3">'Raw material usage  '!#REF!</definedName>
    <definedName name="oilfat_q3" localSheetId="4">'Raw materials sold direct '!#REF!</definedName>
    <definedName name="oilfat_q3">#REF!</definedName>
    <definedName name="oilfat_q4" localSheetId="1">#REF!</definedName>
    <definedName name="oilfat_q4" localSheetId="0">#REF!</definedName>
    <definedName name="oilfat_q4" localSheetId="5">#REF!</definedName>
    <definedName name="oilfat_q4" localSheetId="3">'Raw material usage  '!#REF!</definedName>
    <definedName name="oilfat_q4" localSheetId="4">'Raw materials sold direct '!#REF!</definedName>
    <definedName name="oilfat_q4">#REF!</definedName>
    <definedName name="oilfat_tot" localSheetId="1">#REF!</definedName>
    <definedName name="oilfat_tot" localSheetId="0">#REF!</definedName>
    <definedName name="oilfat_tot" localSheetId="5">#REF!</definedName>
    <definedName name="oilfat_tot" localSheetId="3">'Raw material usage  '!#REF!</definedName>
    <definedName name="oilfat_tot" localSheetId="4">'Raw materials sold direct '!#REF!</definedName>
    <definedName name="oilfat_tot">#REF!</definedName>
    <definedName name="othan_q1" localSheetId="1">#REF!</definedName>
    <definedName name="othan_q1" localSheetId="0">#REF!</definedName>
    <definedName name="othan_q1" localSheetId="5">#REF!</definedName>
    <definedName name="othan_q1" localSheetId="3">'Raw material usage  '!#REF!</definedName>
    <definedName name="othan_q1" localSheetId="4">'Raw materials sold direct '!#REF!</definedName>
    <definedName name="othan_q1">#REF!</definedName>
    <definedName name="othan_q2" localSheetId="1">#REF!</definedName>
    <definedName name="othan_q2" localSheetId="0">#REF!</definedName>
    <definedName name="othan_q2" localSheetId="5">#REF!</definedName>
    <definedName name="othan_q2" localSheetId="3">'Raw material usage  '!#REF!</definedName>
    <definedName name="othan_q2" localSheetId="4">'Raw materials sold direct '!#REF!</definedName>
    <definedName name="othan_q2">#REF!</definedName>
    <definedName name="othan_q3" localSheetId="1">#REF!</definedName>
    <definedName name="othan_q3" localSheetId="0">#REF!</definedName>
    <definedName name="othan_q3" localSheetId="5">#REF!</definedName>
    <definedName name="othan_q3" localSheetId="3">'Raw material usage  '!#REF!</definedName>
    <definedName name="othan_q3" localSheetId="4">'Raw materials sold direct '!#REF!</definedName>
    <definedName name="othan_q3">#REF!</definedName>
    <definedName name="othan_q4" localSheetId="1">#REF!</definedName>
    <definedName name="othan_q4" localSheetId="0">#REF!</definedName>
    <definedName name="othan_q4" localSheetId="5">#REF!</definedName>
    <definedName name="othan_q4" localSheetId="3">'Raw material usage  '!#REF!</definedName>
    <definedName name="othan_q4" localSheetId="4">'Raw materials sold direct '!#REF!</definedName>
    <definedName name="othan_q4">#REF!</definedName>
    <definedName name="othan_tot" localSheetId="1">#REF!</definedName>
    <definedName name="othan_tot" localSheetId="0">#REF!</definedName>
    <definedName name="othan_tot" localSheetId="5">#REF!</definedName>
    <definedName name="othan_tot" localSheetId="3">'Raw material usage  '!#REF!</definedName>
    <definedName name="othan_tot" localSheetId="4">'Raw materials sold direct '!#REF!</definedName>
    <definedName name="othan_tot">#REF!</definedName>
    <definedName name="othgr_q1" localSheetId="1">#REF!</definedName>
    <definedName name="othgr_q1" localSheetId="0">#REF!</definedName>
    <definedName name="othgr_q1" localSheetId="5">#REF!</definedName>
    <definedName name="othgr_q1" localSheetId="3">'Raw material usage  '!#REF!</definedName>
    <definedName name="othgr_q1" localSheetId="4">'Raw materials sold direct '!#REF!</definedName>
    <definedName name="othgr_q1">#REF!</definedName>
    <definedName name="othgr_q2" localSheetId="1">#REF!</definedName>
    <definedName name="othgr_q2" localSheetId="0">#REF!</definedName>
    <definedName name="othgr_q2" localSheetId="5">#REF!</definedName>
    <definedName name="othgr_q2" localSheetId="3">'Raw material usage  '!#REF!</definedName>
    <definedName name="othgr_q2" localSheetId="4">'Raw materials sold direct '!#REF!</definedName>
    <definedName name="othgr_q2">#REF!</definedName>
    <definedName name="othgr_q3" localSheetId="1">#REF!</definedName>
    <definedName name="othgr_q3" localSheetId="0">#REF!</definedName>
    <definedName name="othgr_q3" localSheetId="5">#REF!</definedName>
    <definedName name="othgr_q3" localSheetId="3">'Raw material usage  '!#REF!</definedName>
    <definedName name="othgr_q3" localSheetId="4">'Raw materials sold direct '!#REF!</definedName>
    <definedName name="othgr_q3">#REF!</definedName>
    <definedName name="othgr_q4" localSheetId="1">#REF!</definedName>
    <definedName name="othgr_q4" localSheetId="0">#REF!</definedName>
    <definedName name="othgr_q4" localSheetId="5">#REF!</definedName>
    <definedName name="othgr_q4" localSheetId="3">'Raw material usage  '!#REF!</definedName>
    <definedName name="othgr_q4" localSheetId="4">'Raw materials sold direct '!#REF!</definedName>
    <definedName name="othgr_q4">#REF!</definedName>
    <definedName name="othgr_tot" localSheetId="1">#REF!</definedName>
    <definedName name="othgr_tot" localSheetId="0">#REF!</definedName>
    <definedName name="othgr_tot" localSheetId="5">#REF!</definedName>
    <definedName name="othgr_tot" localSheetId="3">'Raw material usage  '!#REF!</definedName>
    <definedName name="othgr_tot" localSheetId="4">'Raw materials sold direct '!#REF!</definedName>
    <definedName name="othgr_tot">#REF!</definedName>
    <definedName name="othmat_q1" localSheetId="1">#REF!</definedName>
    <definedName name="othmat_q1" localSheetId="0">#REF!</definedName>
    <definedName name="othmat_q1" localSheetId="5">#REF!</definedName>
    <definedName name="othmat_q1" localSheetId="3">'Raw material usage  '!$C$30</definedName>
    <definedName name="othmat_q1" localSheetId="4">'Raw materials sold direct '!$C$31</definedName>
    <definedName name="othmat_q1">#REF!</definedName>
    <definedName name="othmat_q2" localSheetId="1">#REF!</definedName>
    <definedName name="othmat_q2" localSheetId="0">#REF!</definedName>
    <definedName name="othmat_q2" localSheetId="5">#REF!</definedName>
    <definedName name="othmat_q2" localSheetId="3">'Raw material usage  '!$D$30</definedName>
    <definedName name="othmat_q2" localSheetId="4">'Raw materials sold direct '!$D$31</definedName>
    <definedName name="othmat_q2">#REF!</definedName>
    <definedName name="othmat_q3" localSheetId="1">#REF!</definedName>
    <definedName name="othmat_q3" localSheetId="0">#REF!</definedName>
    <definedName name="othmat_q3" localSheetId="5">#REF!</definedName>
    <definedName name="othmat_q3" localSheetId="3">'Raw material usage  '!$E$30</definedName>
    <definedName name="othmat_q3" localSheetId="4">'Raw materials sold direct '!$E$31</definedName>
    <definedName name="othmat_q3">#REF!</definedName>
    <definedName name="othmat_q4" localSheetId="1">#REF!</definedName>
    <definedName name="othmat_q4" localSheetId="0">#REF!</definedName>
    <definedName name="othmat_q4" localSheetId="5">#REF!</definedName>
    <definedName name="othmat_q4" localSheetId="3">'Raw material usage  '!$F$30</definedName>
    <definedName name="othmat_q4" localSheetId="4">'Raw materials sold direct '!$F$31</definedName>
    <definedName name="othmat_q4">#REF!</definedName>
    <definedName name="othmat_tot" localSheetId="1">#REF!</definedName>
    <definedName name="othmat_tot" localSheetId="0">#REF!</definedName>
    <definedName name="othmat_tot" localSheetId="5">#REF!</definedName>
    <definedName name="othmat_tot" localSheetId="3">'Raw material usage  '!$G$30</definedName>
    <definedName name="othmat_tot" localSheetId="4">'Raw materials sold direct '!$G$31</definedName>
    <definedName name="othmat_tot">#REF!</definedName>
    <definedName name="othoils_q1" localSheetId="1">#REF!</definedName>
    <definedName name="othoils_q1" localSheetId="0">#REF!</definedName>
    <definedName name="othoils_q1" localSheetId="5">#REF!</definedName>
    <definedName name="othoils_q1" localSheetId="3">'Raw material usage  '!$C$18</definedName>
    <definedName name="othoils_q1" localSheetId="4">'Raw materials sold direct '!$C$20</definedName>
    <definedName name="othoils_q1">#REF!</definedName>
    <definedName name="othoils_q2" localSheetId="1">#REF!</definedName>
    <definedName name="othoils_q2" localSheetId="0">#REF!</definedName>
    <definedName name="othoils_q2" localSheetId="5">#REF!</definedName>
    <definedName name="othoils_q2" localSheetId="3">'Raw material usage  '!$D$18</definedName>
    <definedName name="othoils_q2" localSheetId="4">'Raw materials sold direct '!$D$20</definedName>
    <definedName name="othoils_q2">#REF!</definedName>
    <definedName name="othoils_q3" localSheetId="1">#REF!</definedName>
    <definedName name="othoils_q3" localSheetId="0">#REF!</definedName>
    <definedName name="othoils_q3" localSheetId="5">#REF!</definedName>
    <definedName name="othoils_q3" localSheetId="3">'Raw material usage  '!$E$18</definedName>
    <definedName name="othoils_q3" localSheetId="4">'Raw materials sold direct '!$E$20</definedName>
    <definedName name="othoils_q3">#REF!</definedName>
    <definedName name="othoils_q4" localSheetId="1">#REF!</definedName>
    <definedName name="othoils_q4" localSheetId="0">#REF!</definedName>
    <definedName name="othoils_q4" localSheetId="5">#REF!</definedName>
    <definedName name="othoils_q4" localSheetId="3">'Raw material usage  '!$F$18</definedName>
    <definedName name="othoils_q4" localSheetId="4">'Raw materials sold direct '!$F$20</definedName>
    <definedName name="othoils_q4">#REF!</definedName>
    <definedName name="othoils_tot" localSheetId="1">#REF!</definedName>
    <definedName name="othoils_tot" localSheetId="0">#REF!</definedName>
    <definedName name="othoils_tot" localSheetId="5">#REF!</definedName>
    <definedName name="othoils_tot" localSheetId="3">'Raw material usage  '!$G$18</definedName>
    <definedName name="othoils_tot" localSheetId="4">'Raw materials sold direct '!$G$20</definedName>
    <definedName name="othoils_tot">#REF!</definedName>
    <definedName name="_xlnm.Print_Area" localSheetId="2">'Deliveries outside NI  '!$A$1:$T$43</definedName>
    <definedName name="_xlnm.Print_Area" localSheetId="5">Graphs!$A$1:$AC$45</definedName>
    <definedName name="prot_q1" localSheetId="1">#REF!</definedName>
    <definedName name="prot_q1" localSheetId="0">#REF!</definedName>
    <definedName name="prot_q1" localSheetId="3">'Raw material usage  '!#REF!</definedName>
    <definedName name="prot_q1" localSheetId="4">'Raw materials sold direct '!#REF!</definedName>
    <definedName name="prot_q1">#REF!</definedName>
    <definedName name="prot_q2" localSheetId="1">#REF!</definedName>
    <definedName name="prot_q2" localSheetId="0">#REF!</definedName>
    <definedName name="prot_q2" localSheetId="5">#REF!</definedName>
    <definedName name="prot_q2" localSheetId="3">'Raw material usage  '!#REF!</definedName>
    <definedName name="prot_q2" localSheetId="4">'Raw materials sold direct '!#REF!</definedName>
    <definedName name="prot_q2">#REF!</definedName>
    <definedName name="prot_q3" localSheetId="1">#REF!</definedName>
    <definedName name="prot_q3" localSheetId="0">#REF!</definedName>
    <definedName name="prot_q3" localSheetId="5">#REF!</definedName>
    <definedName name="prot_q3" localSheetId="3">'Raw material usage  '!#REF!</definedName>
    <definedName name="prot_q3" localSheetId="4">'Raw materials sold direct '!#REF!</definedName>
    <definedName name="prot_q3">#REF!</definedName>
    <definedName name="prot_q4" localSheetId="1">#REF!</definedName>
    <definedName name="prot_q4" localSheetId="0">#REF!</definedName>
    <definedName name="prot_q4" localSheetId="5">#REF!</definedName>
    <definedName name="prot_q4" localSheetId="3">'Raw material usage  '!#REF!</definedName>
    <definedName name="prot_q4" localSheetId="4">'Raw materials sold direct '!#REF!</definedName>
    <definedName name="prot_q4">#REF!</definedName>
    <definedName name="prot_tot" localSheetId="1">#REF!</definedName>
    <definedName name="prot_tot" localSheetId="0">#REF!</definedName>
    <definedName name="prot_tot" localSheetId="5">#REF!</definedName>
    <definedName name="prot_tot" localSheetId="3">'Raw material usage  '!#REF!</definedName>
    <definedName name="prot_tot" localSheetId="4">'Raw materials sold direct '!#REF!</definedName>
    <definedName name="prot_tot">#REF!</definedName>
    <definedName name="QTR1A" localSheetId="1">#REF!</definedName>
    <definedName name="QTR1A" localSheetId="0">#REF!</definedName>
    <definedName name="QTR1A" localSheetId="5">#REF!</definedName>
    <definedName name="QTR1A" localSheetId="3">'Raw material usage  '!$C$10:$C$30</definedName>
    <definedName name="QTR1A" localSheetId="4">'Raw materials sold direct '!$C$12:$C$31</definedName>
    <definedName name="QTR1A">#REF!</definedName>
    <definedName name="QTR1B" localSheetId="1">#REF!</definedName>
    <definedName name="QTR1B" localSheetId="0">#REF!</definedName>
    <definedName name="QTR1B" localSheetId="5">#REF!</definedName>
    <definedName name="QTR1B" localSheetId="3">'Raw material usage  '!#REF!</definedName>
    <definedName name="QTR1B" localSheetId="4">'Raw materials sold direct '!#REF!</definedName>
    <definedName name="QTR1B">#REF!</definedName>
    <definedName name="QTR2A" localSheetId="1">#REF!</definedName>
    <definedName name="QTR2A" localSheetId="0">#REF!</definedName>
    <definedName name="QTR2A" localSheetId="5">#REF!</definedName>
    <definedName name="QTR2A" localSheetId="3">'Raw material usage  '!$D$10:$D$30</definedName>
    <definedName name="QTR2A" localSheetId="4">'Raw materials sold direct '!$D$12:$D$31</definedName>
    <definedName name="QTR2A">#REF!</definedName>
    <definedName name="QTR2B" localSheetId="1">#REF!</definedName>
    <definedName name="QTR2B" localSheetId="0">#REF!</definedName>
    <definedName name="QTR2B" localSheetId="5">#REF!</definedName>
    <definedName name="QTR2B" localSheetId="3">'Raw material usage  '!#REF!</definedName>
    <definedName name="QTR2B" localSheetId="4">'Raw materials sold direct '!#REF!</definedName>
    <definedName name="QTR2B">#REF!</definedName>
    <definedName name="QTR3A" localSheetId="1">#REF!</definedName>
    <definedName name="QTR3A" localSheetId="0">#REF!</definedName>
    <definedName name="QTR3A" localSheetId="5">#REF!</definedName>
    <definedName name="QTR3A" localSheetId="3">'Raw material usage  '!$E$10:$E$30</definedName>
    <definedName name="QTR3A" localSheetId="4">'Raw materials sold direct '!$E$12:$E$31</definedName>
    <definedName name="QTR3A">#REF!</definedName>
    <definedName name="QTR3B" localSheetId="1">#REF!</definedName>
    <definedName name="QTR3B" localSheetId="0">#REF!</definedName>
    <definedName name="QTR3B" localSheetId="5">#REF!</definedName>
    <definedName name="QTR3B" localSheetId="3">'Raw material usage  '!#REF!</definedName>
    <definedName name="QTR3B" localSheetId="4">'Raw materials sold direct '!#REF!</definedName>
    <definedName name="QTR3B">#REF!</definedName>
    <definedName name="QTR4A" localSheetId="1">#REF!</definedName>
    <definedName name="QTR4A" localSheetId="0">#REF!</definedName>
    <definedName name="QTR4A" localSheetId="5">#REF!</definedName>
    <definedName name="QTR4A" localSheetId="3">'Raw material usage  '!$F$10:$F$30</definedName>
    <definedName name="QTR4A" localSheetId="4">'Raw materials sold direct '!$F$12:$F$31</definedName>
    <definedName name="QTR4A">#REF!</definedName>
    <definedName name="QTR4B" localSheetId="1">#REF!</definedName>
    <definedName name="QTR4B" localSheetId="0">#REF!</definedName>
    <definedName name="QTR4B" localSheetId="5">#REF!</definedName>
    <definedName name="QTR4B" localSheetId="3">'Raw material usage  '!#REF!</definedName>
    <definedName name="QTR4B" localSheetId="4">'Raw materials sold direct '!#REF!</definedName>
    <definedName name="QTR4B">#REF!</definedName>
    <definedName name="rapecake_q1" localSheetId="1">#REF!</definedName>
    <definedName name="rapecake_q1" localSheetId="0">#REF!</definedName>
    <definedName name="rapecake_q1" localSheetId="5">#REF!</definedName>
    <definedName name="rapecake_q1" localSheetId="3">'Raw material usage  '!$C$16</definedName>
    <definedName name="rapecake_q1" localSheetId="4">'Raw materials sold direct '!#REF!</definedName>
    <definedName name="rapecake_q1">#REF!</definedName>
    <definedName name="rapecake_q2" localSheetId="1">#REF!</definedName>
    <definedName name="rapecake_q2" localSheetId="0">#REF!</definedName>
    <definedName name="rapecake_q2" localSheetId="5">#REF!</definedName>
    <definedName name="rapecake_q2" localSheetId="3">'Raw material usage  '!$D$16</definedName>
    <definedName name="rapecake_q2" localSheetId="4">'Raw materials sold direct '!#REF!</definedName>
    <definedName name="rapecake_q2">#REF!</definedName>
    <definedName name="rapecake_q3" localSheetId="1">#REF!</definedName>
    <definedName name="rapecake_q3" localSheetId="0">#REF!</definedName>
    <definedName name="rapecake_q3" localSheetId="5">#REF!</definedName>
    <definedName name="rapecake_q3" localSheetId="3">'Raw material usage  '!$E$16</definedName>
    <definedName name="rapecake_q3" localSheetId="4">'Raw materials sold direct '!#REF!</definedName>
    <definedName name="rapecake_q3">#REF!</definedName>
    <definedName name="rapecake_q4" localSheetId="1">#REF!</definedName>
    <definedName name="rapecake_q4" localSheetId="0">#REF!</definedName>
    <definedName name="rapecake_q4" localSheetId="5">#REF!</definedName>
    <definedName name="rapecake_q4" localSheetId="3">'Raw material usage  '!$F$16</definedName>
    <definedName name="rapecake_q4" localSheetId="4">'Raw materials sold direct '!#REF!</definedName>
    <definedName name="rapecake_q4">#REF!</definedName>
    <definedName name="rapecake_tot" localSheetId="1">#REF!</definedName>
    <definedName name="rapecake_tot" localSheetId="0">#REF!</definedName>
    <definedName name="rapecake_tot" localSheetId="5">#REF!</definedName>
    <definedName name="rapecake_tot" localSheetId="3">'Raw material usage  '!$G$16</definedName>
    <definedName name="rapecake_tot" localSheetId="4">'Raw materials sold direct '!#REF!</definedName>
    <definedName name="rapecake_tot">#REF!</definedName>
    <definedName name="root_q1" localSheetId="1">#REF!</definedName>
    <definedName name="root_q1" localSheetId="0">#REF!</definedName>
    <definedName name="root_q1" localSheetId="5">#REF!</definedName>
    <definedName name="root_q1" localSheetId="3">'Raw material usage  '!$C$22</definedName>
    <definedName name="root_q1" localSheetId="4">'Raw materials sold direct '!$C$23</definedName>
    <definedName name="root_q1">#REF!</definedName>
    <definedName name="root_q2" localSheetId="1">#REF!</definedName>
    <definedName name="root_q2" localSheetId="0">#REF!</definedName>
    <definedName name="root_q2" localSheetId="5">#REF!</definedName>
    <definedName name="root_q2" localSheetId="3">'Raw material usage  '!$D$22</definedName>
    <definedName name="root_q2" localSheetId="4">'Raw materials sold direct '!$D$23</definedName>
    <definedName name="root_q2">#REF!</definedName>
    <definedName name="root_q3" localSheetId="1">#REF!</definedName>
    <definedName name="root_q3" localSheetId="0">#REF!</definedName>
    <definedName name="root_q3" localSheetId="5">#REF!</definedName>
    <definedName name="root_q3" localSheetId="3">'Raw material usage  '!$E$22</definedName>
    <definedName name="root_q3" localSheetId="4">'Raw materials sold direct '!$E$23</definedName>
    <definedName name="root_q3">#REF!</definedName>
    <definedName name="root_q4" localSheetId="1">#REF!</definedName>
    <definedName name="root_q4" localSheetId="0">#REF!</definedName>
    <definedName name="root_q4" localSheetId="5">#REF!</definedName>
    <definedName name="root_q4" localSheetId="3">'Raw material usage  '!$F$22</definedName>
    <definedName name="root_q4" localSheetId="4">'Raw materials sold direct '!$F$23</definedName>
    <definedName name="root_q4">#REF!</definedName>
    <definedName name="root_tot" localSheetId="1">#REF!</definedName>
    <definedName name="root_tot" localSheetId="0">#REF!</definedName>
    <definedName name="root_tot" localSheetId="5">#REF!</definedName>
    <definedName name="root_tot" localSheetId="3">'Raw material usage  '!$G$22</definedName>
    <definedName name="root_tot" localSheetId="4">'Raw materials sold direct '!$G$23</definedName>
    <definedName name="root_tot">#REF!</definedName>
    <definedName name="soyacake_q1" localSheetId="1">#REF!</definedName>
    <definedName name="soyacake_q1" localSheetId="0">#REF!</definedName>
    <definedName name="soyacake_q1" localSheetId="5">#REF!</definedName>
    <definedName name="soyacake_q1" localSheetId="3">'Raw material usage  '!$C$17</definedName>
    <definedName name="soyacake_q1" localSheetId="4">'Raw materials sold direct '!$C$19</definedName>
    <definedName name="soyacake_q1">#REF!</definedName>
    <definedName name="soyacake_q2" localSheetId="1">#REF!</definedName>
    <definedName name="soyacake_q2" localSheetId="0">#REF!</definedName>
    <definedName name="soyacake_q2" localSheetId="5">#REF!</definedName>
    <definedName name="soyacake_q2" localSheetId="3">'Raw material usage  '!$D$17</definedName>
    <definedName name="soyacake_q2" localSheetId="4">'Raw materials sold direct '!$D$19</definedName>
    <definedName name="soyacake_q2">#REF!</definedName>
    <definedName name="soyacake_q3" localSheetId="1">#REF!</definedName>
    <definedName name="soyacake_q3" localSheetId="0">#REF!</definedName>
    <definedName name="soyacake_q3" localSheetId="5">#REF!</definedName>
    <definedName name="soyacake_q3" localSheetId="3">'Raw material usage  '!$E$17</definedName>
    <definedName name="soyacake_q3" localSheetId="4">'Raw materials sold direct '!$E$19</definedName>
    <definedName name="soyacake_q3">#REF!</definedName>
    <definedName name="soyacake_q4" localSheetId="1">#REF!</definedName>
    <definedName name="soyacake_q4" localSheetId="0">#REF!</definedName>
    <definedName name="soyacake_q4" localSheetId="5">#REF!</definedName>
    <definedName name="soyacake_q4" localSheetId="3">'Raw material usage  '!$F$17</definedName>
    <definedName name="soyacake_q4" localSheetId="4">'Raw materials sold direct '!$F$19</definedName>
    <definedName name="soyacake_q4">#REF!</definedName>
    <definedName name="soyacake_tot" localSheetId="1">#REF!</definedName>
    <definedName name="soyacake_tot" localSheetId="0">#REF!</definedName>
    <definedName name="soyacake_tot" localSheetId="5">#REF!</definedName>
    <definedName name="soyacake_tot" localSheetId="3">'Raw material usage  '!$G$17</definedName>
    <definedName name="soyacake_tot" localSheetId="4">'Raw materials sold direct '!$G$19</definedName>
    <definedName name="soyacake_tot">#REF!</definedName>
    <definedName name="sugbeet_q1" localSheetId="1">#REF!</definedName>
    <definedName name="sugbeet_q1" localSheetId="0">#REF!</definedName>
    <definedName name="sugbeet_q1" localSheetId="5">#REF!</definedName>
    <definedName name="sugbeet_q1" localSheetId="3">'Raw material usage  '!#REF!</definedName>
    <definedName name="sugbeet_q1" localSheetId="4">'Raw materials sold direct '!#REF!</definedName>
    <definedName name="sugbeet_q1">#REF!</definedName>
    <definedName name="sugbeet_q2" localSheetId="1">#REF!</definedName>
    <definedName name="sugbeet_q2" localSheetId="0">#REF!</definedName>
    <definedName name="sugbeet_q2" localSheetId="5">#REF!</definedName>
    <definedName name="sugbeet_q2" localSheetId="3">'Raw material usage  '!#REF!</definedName>
    <definedName name="sugbeet_q2" localSheetId="4">'Raw materials sold direct '!#REF!</definedName>
    <definedName name="sugbeet_q2">#REF!</definedName>
    <definedName name="sugbeet_q3" localSheetId="1">#REF!</definedName>
    <definedName name="sugbeet_q3" localSheetId="0">#REF!</definedName>
    <definedName name="sugbeet_q3" localSheetId="5">#REF!</definedName>
    <definedName name="sugbeet_q3" localSheetId="3">'Raw material usage  '!#REF!</definedName>
    <definedName name="sugbeet_q3" localSheetId="4">'Raw materials sold direct '!#REF!</definedName>
    <definedName name="sugbeet_q3">#REF!</definedName>
    <definedName name="sugbeet_q4" localSheetId="1">#REF!</definedName>
    <definedName name="sugbeet_q4" localSheetId="0">#REF!</definedName>
    <definedName name="sugbeet_q4" localSheetId="5">#REF!</definedName>
    <definedName name="sugbeet_q4" localSheetId="3">'Raw material usage  '!#REF!</definedName>
    <definedName name="sugbeet_q4" localSheetId="4">'Raw materials sold direct '!#REF!</definedName>
    <definedName name="sugbeet_q4">#REF!</definedName>
    <definedName name="sugbeet_tot" localSheetId="1">#REF!</definedName>
    <definedName name="sugbeet_tot" localSheetId="0">#REF!</definedName>
    <definedName name="sugbeet_tot" localSheetId="5">#REF!</definedName>
    <definedName name="sugbeet_tot" localSheetId="3">'Raw material usage  '!#REF!</definedName>
    <definedName name="sugbeet_tot" localSheetId="4">'Raw materials sold direct '!#REF!</definedName>
    <definedName name="sugbeet_tot">#REF!</definedName>
    <definedName name="tot_q1" localSheetId="1">#REF!</definedName>
    <definedName name="tot_q1" localSheetId="0">#REF!</definedName>
    <definedName name="tot_q1" localSheetId="5">#REF!</definedName>
    <definedName name="tot_q1" localSheetId="3">'Raw material usage  '!$C$31</definedName>
    <definedName name="tot_q1" localSheetId="4">'Raw materials sold direct '!$C$32</definedName>
    <definedName name="tot_q1">#REF!</definedName>
    <definedName name="tot_q2" localSheetId="1">#REF!</definedName>
    <definedName name="tot_q2" localSheetId="0">#REF!</definedName>
    <definedName name="tot_q2" localSheetId="5">#REF!</definedName>
    <definedName name="tot_q2" localSheetId="3">'Raw material usage  '!$D$31</definedName>
    <definedName name="tot_q2" localSheetId="4">'Raw materials sold direct '!$D$32</definedName>
    <definedName name="tot_q2">#REF!</definedName>
    <definedName name="tot_q3" localSheetId="1">#REF!</definedName>
    <definedName name="tot_q3" localSheetId="0">#REF!</definedName>
    <definedName name="tot_q3" localSheetId="5">#REF!</definedName>
    <definedName name="tot_q3" localSheetId="3">'Raw material usage  '!$E$31</definedName>
    <definedName name="tot_q3" localSheetId="4">'Raw materials sold direct '!$E$32</definedName>
    <definedName name="tot_q3">#REF!</definedName>
    <definedName name="tot_q4" localSheetId="1">#REF!</definedName>
    <definedName name="tot_q4" localSheetId="0">#REF!</definedName>
    <definedName name="tot_q4" localSheetId="5">#REF!</definedName>
    <definedName name="tot_q4" localSheetId="3">'Raw material usage  '!$F$31</definedName>
    <definedName name="tot_q4" localSheetId="4">'Raw materials sold direct '!$F$32</definedName>
    <definedName name="tot_q4">#REF!</definedName>
    <definedName name="total" localSheetId="1">#REF!</definedName>
    <definedName name="total" localSheetId="0">#REF!</definedName>
    <definedName name="total" localSheetId="5">#REF!</definedName>
    <definedName name="total" localSheetId="3">'Raw material usage  '!$G$31</definedName>
    <definedName name="total" localSheetId="4">'Raw materials sold direct '!$G$32</definedName>
    <definedName name="total">#REF!</definedName>
    <definedName name="wheatni_q1" localSheetId="1">#REF!</definedName>
    <definedName name="wheatni_q1" localSheetId="0">#REF!</definedName>
    <definedName name="wheatni_q1" localSheetId="5">#REF!</definedName>
    <definedName name="wheatni_q1" localSheetId="3">'Raw material usage  '!$C$10</definedName>
    <definedName name="wheatni_q1" localSheetId="4">'Raw materials sold direct '!$C$12</definedName>
    <definedName name="wheatni_q1">#REF!</definedName>
    <definedName name="wheatni_q2" localSheetId="1">#REF!</definedName>
    <definedName name="wheatni_q2" localSheetId="0">#REF!</definedName>
    <definedName name="wheatni_q2" localSheetId="5">#REF!</definedName>
    <definedName name="wheatni_q2" localSheetId="3">'Raw material usage  '!$D$10</definedName>
    <definedName name="wheatni_q2" localSheetId="4">'Raw materials sold direct '!$D$12</definedName>
    <definedName name="wheatni_q2">#REF!</definedName>
    <definedName name="wheatni_q3" localSheetId="1">#REF!</definedName>
    <definedName name="wheatni_q3" localSheetId="0">#REF!</definedName>
    <definedName name="wheatni_q3" localSheetId="5">#REF!</definedName>
    <definedName name="wheatni_q3" localSheetId="3">'Raw material usage  '!$E$10</definedName>
    <definedName name="wheatni_q3" localSheetId="4">'Raw materials sold direct '!$E$12</definedName>
    <definedName name="wheatni_q3">#REF!</definedName>
    <definedName name="wheatni_q4" localSheetId="1">#REF!</definedName>
    <definedName name="wheatni_q4" localSheetId="0">#REF!</definedName>
    <definedName name="wheatni_q4" localSheetId="5">#REF!</definedName>
    <definedName name="wheatni_q4" localSheetId="3">'Raw material usage  '!$F$10</definedName>
    <definedName name="wheatni_q4" localSheetId="4">'Raw materials sold direct '!$F$12</definedName>
    <definedName name="wheatni_q4">#REF!</definedName>
    <definedName name="wheatni_tot" localSheetId="1">#REF!</definedName>
    <definedName name="wheatni_tot" localSheetId="0">#REF!</definedName>
    <definedName name="wheatni_tot" localSheetId="5">#REF!</definedName>
    <definedName name="wheatni_tot" localSheetId="3">'Raw material usage  '!$G$10</definedName>
    <definedName name="wheatni_tot" localSheetId="4">'Raw materials sold direct '!$G$12</definedName>
    <definedName name="wheatni_tot">#REF!</definedName>
    <definedName name="wheatoth_q1" localSheetId="1">#REF!</definedName>
    <definedName name="wheatoth_q1" localSheetId="0">#REF!</definedName>
    <definedName name="wheatoth_q1" localSheetId="5">#REF!</definedName>
    <definedName name="wheatoth_q1" localSheetId="3">'Raw material usage  '!#REF!</definedName>
    <definedName name="wheatoth_q1" localSheetId="4">'Raw materials sold direct '!#REF!</definedName>
    <definedName name="wheatoth_q1">#REF!</definedName>
    <definedName name="wheatoth_q2" localSheetId="1">#REF!</definedName>
    <definedName name="wheatoth_q2" localSheetId="0">#REF!</definedName>
    <definedName name="wheatoth_q2" localSheetId="5">#REF!</definedName>
    <definedName name="wheatoth_q2" localSheetId="3">'Raw material usage  '!#REF!</definedName>
    <definedName name="wheatoth_q2" localSheetId="4">'Raw materials sold direct '!#REF!</definedName>
    <definedName name="wheatoth_q2">#REF!</definedName>
    <definedName name="wheatoth_q3" localSheetId="1">#REF!</definedName>
    <definedName name="wheatoth_q3" localSheetId="0">#REF!</definedName>
    <definedName name="wheatoth_q3" localSheetId="5">#REF!</definedName>
    <definedName name="wheatoth_q3" localSheetId="3">'Raw material usage  '!#REF!</definedName>
    <definedName name="wheatoth_q3" localSheetId="4">'Raw materials sold direct '!#REF!</definedName>
    <definedName name="wheatoth_q3">#REF!</definedName>
    <definedName name="wheatoth_q4" localSheetId="1">#REF!</definedName>
    <definedName name="wheatoth_q4" localSheetId="0">#REF!</definedName>
    <definedName name="wheatoth_q4" localSheetId="5">#REF!</definedName>
    <definedName name="wheatoth_q4" localSheetId="3">'Raw material usage  '!#REF!</definedName>
    <definedName name="wheatoth_q4" localSheetId="4">'Raw materials sold direct '!#REF!</definedName>
    <definedName name="wheatoth_q4">#REF!</definedName>
    <definedName name="wheatoth_tot" localSheetId="1">#REF!</definedName>
    <definedName name="wheatoth_tot" localSheetId="0">#REF!</definedName>
    <definedName name="wheatoth_tot" localSheetId="5">#REF!</definedName>
    <definedName name="wheatoth_tot" localSheetId="3">'Raw material usage  '!#REF!</definedName>
    <definedName name="wheatoth_tot" localSheetId="4">'Raw materials sold direct '!#REF!</definedName>
    <definedName name="wheatoth_tot">#REF!</definedName>
    <definedName name="wholoil_q1" localSheetId="1">#REF!</definedName>
    <definedName name="wholoil_q1" localSheetId="0">#REF!</definedName>
    <definedName name="wholoil_q1" localSheetId="5">#REF!</definedName>
    <definedName name="wholoil_q1" localSheetId="3">'Raw material usage  '!#REF!</definedName>
    <definedName name="wholoil_q1" localSheetId="4">'Raw materials sold direct '!#REF!</definedName>
    <definedName name="wholoil_q1">#REF!</definedName>
    <definedName name="wholoil_q2" localSheetId="1">#REF!</definedName>
    <definedName name="wholoil_q2" localSheetId="0">#REF!</definedName>
    <definedName name="wholoil_q2" localSheetId="5">#REF!</definedName>
    <definedName name="wholoil_q2" localSheetId="3">'Raw material usage  '!#REF!</definedName>
    <definedName name="wholoil_q2" localSheetId="4">'Raw materials sold direct '!#REF!</definedName>
    <definedName name="wholoil_q2">#REF!</definedName>
    <definedName name="wholoil_q3" localSheetId="1">#REF!</definedName>
    <definedName name="wholoil_q3" localSheetId="0">#REF!</definedName>
    <definedName name="wholoil_q3" localSheetId="5">#REF!</definedName>
    <definedName name="wholoil_q3" localSheetId="3">'Raw material usage  '!#REF!</definedName>
    <definedName name="wholoil_q3" localSheetId="4">'Raw materials sold direct '!#REF!</definedName>
    <definedName name="wholoil_q3">#REF!</definedName>
    <definedName name="wholoil_q4" localSheetId="1">#REF!</definedName>
    <definedName name="wholoil_q4" localSheetId="0">#REF!</definedName>
    <definedName name="wholoil_q4" localSheetId="5">#REF!</definedName>
    <definedName name="wholoil_q4" localSheetId="3">'Raw material usage  '!#REF!</definedName>
    <definedName name="wholoil_q4" localSheetId="4">'Raw materials sold direct '!#REF!</definedName>
    <definedName name="wholoil_q4">#REF!</definedName>
    <definedName name="wholoil_tot" localSheetId="1">#REF!</definedName>
    <definedName name="wholoil_tot" localSheetId="0">#REF!</definedName>
    <definedName name="wholoil_tot" localSheetId="5">#REF!</definedName>
    <definedName name="wholoil_tot" localSheetId="3">'Raw material usage  '!#REF!</definedName>
    <definedName name="wholoil_tot" localSheetId="4">'Raw materials sold direct '!#REF!</definedName>
    <definedName name="wholoil_to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23" i="9" l="1"/>
  <c r="K44" i="63"/>
  <c r="K43" i="63"/>
  <c r="L43" i="63"/>
  <c r="K39" i="63"/>
  <c r="L39" i="63"/>
  <c r="K34" i="63"/>
  <c r="L34" i="63"/>
  <c r="K29" i="63"/>
  <c r="L29" i="63"/>
  <c r="K22" i="63"/>
  <c r="D44" i="63"/>
  <c r="D43" i="63"/>
  <c r="D39" i="63"/>
  <c r="D34" i="63"/>
  <c r="D29" i="63"/>
  <c r="D22" i="63"/>
  <c r="N18" i="46" l="1"/>
  <c r="M18" i="46" l="1"/>
  <c r="L18" i="46" l="1"/>
  <c r="J22" i="63" l="1"/>
  <c r="J29" i="63"/>
  <c r="J44" i="63" s="1"/>
  <c r="J34" i="63"/>
  <c r="J39" i="63"/>
  <c r="J43" i="63"/>
  <c r="K18" i="46" l="1"/>
  <c r="O17" i="46" l="1"/>
  <c r="O16" i="46"/>
  <c r="O15" i="46"/>
  <c r="O14" i="46"/>
  <c r="J18" i="46"/>
  <c r="I18" i="46" l="1"/>
  <c r="C32" i="9" l="1"/>
  <c r="C31" i="47"/>
  <c r="H18" i="46" l="1"/>
  <c r="E39" i="63" l="1"/>
  <c r="F39" i="63"/>
  <c r="G39" i="63"/>
  <c r="G34" i="63"/>
  <c r="F34" i="63"/>
  <c r="E34" i="63"/>
  <c r="E29" i="63"/>
  <c r="F29" i="63"/>
  <c r="G29" i="63"/>
  <c r="E22" i="63"/>
  <c r="F22" i="63"/>
  <c r="G22" i="63"/>
  <c r="E43" i="63" l="1"/>
  <c r="F43" i="63"/>
  <c r="G43" i="63"/>
  <c r="E44" i="63" l="1"/>
  <c r="G18" i="46"/>
  <c r="F18" i="46"/>
  <c r="H31" i="47"/>
  <c r="G31" i="9"/>
  <c r="G27" i="9"/>
  <c r="G26" i="9"/>
  <c r="G23" i="9"/>
  <c r="G19" i="9"/>
  <c r="G18" i="9"/>
  <c r="E18" i="46"/>
  <c r="D18" i="46"/>
  <c r="N32" i="46"/>
  <c r="M32" i="46"/>
  <c r="L32" i="46"/>
  <c r="K32" i="46"/>
  <c r="J32" i="46"/>
  <c r="I32" i="46"/>
  <c r="H32" i="46"/>
  <c r="G32" i="46"/>
  <c r="F32" i="46"/>
  <c r="E32" i="46"/>
  <c r="D32" i="46"/>
  <c r="C32" i="46"/>
  <c r="R43" i="64"/>
  <c r="Q43" i="64"/>
  <c r="R42" i="64"/>
  <c r="Q42" i="64"/>
  <c r="P42" i="64"/>
  <c r="O42" i="64"/>
  <c r="S42" i="64"/>
  <c r="S41" i="64"/>
  <c r="R41" i="64"/>
  <c r="Q41" i="64"/>
  <c r="P41" i="64"/>
  <c r="O41" i="64"/>
  <c r="R40" i="64"/>
  <c r="Q40" i="64"/>
  <c r="P40" i="64"/>
  <c r="P43" i="64"/>
  <c r="O40" i="64"/>
  <c r="O43" i="64"/>
  <c r="S40" i="64"/>
  <c r="S43" i="64"/>
  <c r="R38" i="64"/>
  <c r="Q38" i="64"/>
  <c r="P38" i="64"/>
  <c r="O38" i="64"/>
  <c r="S38" i="64"/>
  <c r="R37" i="64"/>
  <c r="Q37" i="64"/>
  <c r="P37" i="64"/>
  <c r="O37" i="64"/>
  <c r="S37" i="64"/>
  <c r="R36" i="64"/>
  <c r="Q36" i="64"/>
  <c r="P36" i="64"/>
  <c r="P39" i="64"/>
  <c r="O36" i="64"/>
  <c r="S36" i="64"/>
  <c r="S39" i="64"/>
  <c r="R35" i="64"/>
  <c r="R39" i="64"/>
  <c r="Q35" i="64"/>
  <c r="Q39" i="64"/>
  <c r="P35" i="64"/>
  <c r="O35" i="64"/>
  <c r="O39" i="64"/>
  <c r="R33" i="64"/>
  <c r="Q33" i="64"/>
  <c r="P33" i="64"/>
  <c r="O33" i="64"/>
  <c r="O34" i="64"/>
  <c r="R32" i="64"/>
  <c r="Q32" i="64"/>
  <c r="P32" i="64"/>
  <c r="P34" i="64"/>
  <c r="O32" i="64"/>
  <c r="S32" i="64"/>
  <c r="R31" i="64"/>
  <c r="Q31" i="64"/>
  <c r="Q34" i="64"/>
  <c r="P31" i="64"/>
  <c r="O31" i="64"/>
  <c r="S31" i="64"/>
  <c r="R30" i="64"/>
  <c r="R34" i="64"/>
  <c r="Q30" i="64"/>
  <c r="P30" i="64"/>
  <c r="O30" i="64"/>
  <c r="R28" i="64"/>
  <c r="Q28" i="64"/>
  <c r="P28" i="64"/>
  <c r="O28" i="64"/>
  <c r="S28" i="64"/>
  <c r="R27" i="64"/>
  <c r="Q27" i="64"/>
  <c r="P27" i="64"/>
  <c r="O27" i="64"/>
  <c r="S27" i="64"/>
  <c r="R26" i="64"/>
  <c r="Q26" i="64"/>
  <c r="P26" i="64"/>
  <c r="O26" i="64"/>
  <c r="S26" i="64"/>
  <c r="R25" i="64"/>
  <c r="Q25" i="64"/>
  <c r="P25" i="64"/>
  <c r="O25" i="64"/>
  <c r="S25" i="64"/>
  <c r="R24" i="64"/>
  <c r="R29" i="64"/>
  <c r="Q24" i="64"/>
  <c r="Q29" i="64"/>
  <c r="P24" i="64"/>
  <c r="P29" i="64"/>
  <c r="O24" i="64"/>
  <c r="O29" i="64"/>
  <c r="R23" i="64"/>
  <c r="Q23" i="64"/>
  <c r="P23" i="64"/>
  <c r="O23" i="64"/>
  <c r="S23" i="64"/>
  <c r="R21" i="64"/>
  <c r="Q21" i="64"/>
  <c r="P21" i="64"/>
  <c r="O21" i="64"/>
  <c r="S21" i="64"/>
  <c r="R20" i="64"/>
  <c r="Q20" i="64"/>
  <c r="P20" i="64"/>
  <c r="O20" i="64"/>
  <c r="S20" i="64"/>
  <c r="R19" i="64"/>
  <c r="Q19" i="64"/>
  <c r="S19" i="64"/>
  <c r="P19" i="64"/>
  <c r="O19" i="64"/>
  <c r="R18" i="64"/>
  <c r="Q18" i="64"/>
  <c r="P18" i="64"/>
  <c r="O18" i="64"/>
  <c r="S17" i="64"/>
  <c r="R17" i="64"/>
  <c r="Q17" i="64"/>
  <c r="P17" i="64"/>
  <c r="O17" i="64"/>
  <c r="R16" i="64"/>
  <c r="Q16" i="64"/>
  <c r="P16" i="64"/>
  <c r="S16" i="64"/>
  <c r="O16" i="64"/>
  <c r="R15" i="64"/>
  <c r="Q15" i="64"/>
  <c r="P15" i="64"/>
  <c r="O15" i="64"/>
  <c r="S15" i="64"/>
  <c r="R14" i="64"/>
  <c r="Q14" i="64"/>
  <c r="Q22" i="64"/>
  <c r="P14" i="64"/>
  <c r="P22" i="64"/>
  <c r="O14" i="64"/>
  <c r="S14" i="64"/>
  <c r="M44" i="64"/>
  <c r="L44" i="64"/>
  <c r="N43" i="64"/>
  <c r="N44" i="64"/>
  <c r="M43" i="64"/>
  <c r="L43" i="64"/>
  <c r="K43" i="64"/>
  <c r="K44" i="64"/>
  <c r="J43" i="64"/>
  <c r="J44" i="64"/>
  <c r="I43" i="64"/>
  <c r="I44" i="64"/>
  <c r="H43" i="64"/>
  <c r="H44" i="64"/>
  <c r="G43" i="64"/>
  <c r="G44" i="64"/>
  <c r="F43" i="64"/>
  <c r="F44" i="64"/>
  <c r="E43" i="64"/>
  <c r="E44" i="64"/>
  <c r="C43" i="64"/>
  <c r="N39" i="64"/>
  <c r="M39" i="64"/>
  <c r="L39" i="64"/>
  <c r="K39" i="64"/>
  <c r="J39" i="64"/>
  <c r="I39" i="64"/>
  <c r="H39" i="64"/>
  <c r="G39" i="64"/>
  <c r="F39" i="64"/>
  <c r="E39" i="64"/>
  <c r="C39" i="64"/>
  <c r="N34" i="64"/>
  <c r="M34" i="64"/>
  <c r="L34" i="64"/>
  <c r="K34" i="64"/>
  <c r="J34" i="64"/>
  <c r="I34" i="64"/>
  <c r="H34" i="64"/>
  <c r="G34" i="64"/>
  <c r="F34" i="64"/>
  <c r="E34" i="64"/>
  <c r="C34" i="64"/>
  <c r="N29" i="64"/>
  <c r="M29" i="64"/>
  <c r="L29" i="64"/>
  <c r="K29" i="64"/>
  <c r="J29" i="64"/>
  <c r="I29" i="64"/>
  <c r="H29" i="64"/>
  <c r="G29" i="64"/>
  <c r="F29" i="64"/>
  <c r="E29" i="64"/>
  <c r="C29" i="64"/>
  <c r="N22" i="64"/>
  <c r="M22" i="64"/>
  <c r="L22" i="64"/>
  <c r="K22" i="64"/>
  <c r="J22" i="64"/>
  <c r="I22" i="64"/>
  <c r="H22" i="64"/>
  <c r="G22" i="64"/>
  <c r="F22" i="64"/>
  <c r="E22" i="64"/>
  <c r="C22" i="64"/>
  <c r="C18" i="46"/>
  <c r="P44" i="64"/>
  <c r="Q44" i="64"/>
  <c r="R44" i="64"/>
  <c r="S30" i="64"/>
  <c r="R22" i="64"/>
  <c r="S35" i="64"/>
  <c r="P18" i="46"/>
  <c r="O18" i="46"/>
  <c r="P17" i="46"/>
  <c r="P16" i="46"/>
  <c r="P15" i="46"/>
  <c r="N43" i="63"/>
  <c r="M43" i="63"/>
  <c r="N39" i="63"/>
  <c r="M39" i="63"/>
  <c r="N34" i="63"/>
  <c r="M34" i="63"/>
  <c r="N29" i="63"/>
  <c r="M29" i="63"/>
  <c r="N22" i="63"/>
  <c r="M22" i="63"/>
  <c r="O14" i="63"/>
  <c r="P14" i="63"/>
  <c r="O32" i="63"/>
  <c r="P32" i="63"/>
  <c r="O30" i="63"/>
  <c r="P30" i="63"/>
  <c r="L30" i="9"/>
  <c r="L29" i="9"/>
  <c r="L29" i="47"/>
  <c r="L28" i="47"/>
  <c r="C34" i="63"/>
  <c r="J31" i="47"/>
  <c r="H43" i="63"/>
  <c r="R42" i="63"/>
  <c r="O42" i="63"/>
  <c r="P42" i="63"/>
  <c r="Q42" i="63"/>
  <c r="R41" i="63"/>
  <c r="Q41" i="63"/>
  <c r="P41" i="63"/>
  <c r="O41" i="63"/>
  <c r="I43" i="63"/>
  <c r="P40" i="63"/>
  <c r="O40" i="63"/>
  <c r="I39" i="63"/>
  <c r="H39" i="63"/>
  <c r="F44" i="63"/>
  <c r="C39" i="63"/>
  <c r="R38" i="63"/>
  <c r="Q38" i="63"/>
  <c r="P38" i="63"/>
  <c r="O38" i="63"/>
  <c r="R37" i="63"/>
  <c r="Q37" i="63"/>
  <c r="P37" i="63"/>
  <c r="O37" i="63"/>
  <c r="R36" i="63"/>
  <c r="Q36" i="63"/>
  <c r="P36" i="63"/>
  <c r="O36" i="63"/>
  <c r="R35" i="63"/>
  <c r="Q35" i="63"/>
  <c r="P35" i="63"/>
  <c r="O35" i="63"/>
  <c r="I34" i="63"/>
  <c r="R33" i="63"/>
  <c r="Q33" i="63"/>
  <c r="P33" i="63"/>
  <c r="O33" i="63"/>
  <c r="O31" i="63"/>
  <c r="P31" i="63"/>
  <c r="R32" i="63"/>
  <c r="Q32" i="63"/>
  <c r="Q31" i="63"/>
  <c r="H34" i="63"/>
  <c r="R30" i="63"/>
  <c r="Q30" i="63"/>
  <c r="I29" i="63"/>
  <c r="H29" i="63"/>
  <c r="C29" i="63"/>
  <c r="R28" i="63"/>
  <c r="Q28" i="63"/>
  <c r="P28" i="63"/>
  <c r="O28" i="63"/>
  <c r="R27" i="63"/>
  <c r="Q27" i="63"/>
  <c r="P27" i="63"/>
  <c r="O27" i="63"/>
  <c r="R26" i="63"/>
  <c r="Q26" i="63"/>
  <c r="P26" i="63"/>
  <c r="O26" i="63"/>
  <c r="R25" i="63"/>
  <c r="Q25" i="63"/>
  <c r="P25" i="63"/>
  <c r="O25" i="63"/>
  <c r="R24" i="63"/>
  <c r="Q24" i="63"/>
  <c r="P24" i="63"/>
  <c r="O24" i="63"/>
  <c r="R23" i="63"/>
  <c r="Q23" i="63"/>
  <c r="P23" i="63"/>
  <c r="O23" i="63"/>
  <c r="O29" i="63" s="1"/>
  <c r="I22" i="63"/>
  <c r="H22" i="63"/>
  <c r="G44" i="63"/>
  <c r="C22" i="63"/>
  <c r="R21" i="63"/>
  <c r="Q21" i="63"/>
  <c r="P21" i="63"/>
  <c r="O21" i="63"/>
  <c r="R20" i="63"/>
  <c r="Q20" i="63"/>
  <c r="P20" i="63"/>
  <c r="O20" i="63"/>
  <c r="R19" i="63"/>
  <c r="Q19" i="63"/>
  <c r="P19" i="63"/>
  <c r="O19" i="63"/>
  <c r="R18" i="63"/>
  <c r="Q18" i="63"/>
  <c r="P18" i="63"/>
  <c r="O18" i="63"/>
  <c r="R17" i="63"/>
  <c r="Q17" i="63"/>
  <c r="P17" i="63"/>
  <c r="O17" i="63"/>
  <c r="R16" i="63"/>
  <c r="Q16" i="63"/>
  <c r="P16" i="63"/>
  <c r="O16" i="63"/>
  <c r="R15" i="63"/>
  <c r="Q15" i="63"/>
  <c r="P15" i="63"/>
  <c r="O15" i="63"/>
  <c r="Q14" i="63"/>
  <c r="R31" i="63"/>
  <c r="C43" i="63"/>
  <c r="Q40" i="63"/>
  <c r="R40" i="63"/>
  <c r="G29" i="9"/>
  <c r="G30" i="9"/>
  <c r="G28" i="47"/>
  <c r="G29" i="47"/>
  <c r="G30" i="47"/>
  <c r="P14" i="46"/>
  <c r="G15" i="47"/>
  <c r="G11" i="47"/>
  <c r="L30" i="47"/>
  <c r="L27" i="47"/>
  <c r="G27" i="47"/>
  <c r="L26" i="47"/>
  <c r="G26" i="47"/>
  <c r="L25" i="47"/>
  <c r="G25" i="47"/>
  <c r="L24" i="47"/>
  <c r="G24" i="47"/>
  <c r="L23" i="47"/>
  <c r="G23" i="47"/>
  <c r="L22" i="47"/>
  <c r="G22" i="47"/>
  <c r="L21" i="47"/>
  <c r="G21" i="47"/>
  <c r="L20" i="47"/>
  <c r="G20" i="47"/>
  <c r="L19" i="47"/>
  <c r="G19" i="47"/>
  <c r="L18" i="47"/>
  <c r="G18" i="47"/>
  <c r="L17" i="47"/>
  <c r="G17" i="47"/>
  <c r="L16" i="47"/>
  <c r="G16" i="47"/>
  <c r="L15" i="47"/>
  <c r="L14" i="47"/>
  <c r="G14" i="47"/>
  <c r="L13" i="47"/>
  <c r="G13" i="47"/>
  <c r="L12" i="47"/>
  <c r="G12" i="47"/>
  <c r="L11" i="47"/>
  <c r="K31" i="47"/>
  <c r="I31" i="47"/>
  <c r="L10" i="47"/>
  <c r="R32" i="46"/>
  <c r="K33" i="46"/>
  <c r="F33" i="46"/>
  <c r="C33" i="46"/>
  <c r="N33" i="46"/>
  <c r="M33" i="46"/>
  <c r="L33" i="46"/>
  <c r="J33" i="46"/>
  <c r="I33" i="46"/>
  <c r="H33" i="46"/>
  <c r="E33" i="46"/>
  <c r="D33" i="46"/>
  <c r="Q32" i="46"/>
  <c r="G33" i="46"/>
  <c r="R31" i="46"/>
  <c r="Q31" i="46"/>
  <c r="P31" i="46"/>
  <c r="O31" i="46"/>
  <c r="R30" i="46"/>
  <c r="Q30" i="46"/>
  <c r="P30" i="46"/>
  <c r="O30" i="46"/>
  <c r="R29" i="46"/>
  <c r="Q29" i="46"/>
  <c r="P29" i="46"/>
  <c r="O29" i="46"/>
  <c r="R28" i="46"/>
  <c r="Q28" i="46"/>
  <c r="P28" i="46"/>
  <c r="O28" i="46"/>
  <c r="N19" i="46"/>
  <c r="L19" i="46"/>
  <c r="K19" i="46"/>
  <c r="J19" i="46"/>
  <c r="H19" i="46"/>
  <c r="G19" i="46"/>
  <c r="F19" i="46"/>
  <c r="D19" i="46"/>
  <c r="C19" i="46"/>
  <c r="M19" i="46"/>
  <c r="R18" i="46"/>
  <c r="I19" i="46"/>
  <c r="E19" i="46"/>
  <c r="R17" i="46"/>
  <c r="Q17" i="46"/>
  <c r="R16" i="46"/>
  <c r="Q16" i="46"/>
  <c r="R15" i="46"/>
  <c r="Q15" i="46"/>
  <c r="R14" i="46"/>
  <c r="Q14" i="46"/>
  <c r="O33" i="46"/>
  <c r="Q33" i="46"/>
  <c r="P32" i="46"/>
  <c r="P33" i="46"/>
  <c r="S28" i="46"/>
  <c r="S29" i="46"/>
  <c r="S30" i="46"/>
  <c r="S31" i="46"/>
  <c r="R33" i="46"/>
  <c r="Q18" i="46"/>
  <c r="O32" i="46"/>
  <c r="S32" i="46"/>
  <c r="S33" i="46"/>
  <c r="L18" i="9"/>
  <c r="H32" i="9"/>
  <c r="I32" i="9"/>
  <c r="J32" i="9"/>
  <c r="K32" i="9"/>
  <c r="F32" i="9"/>
  <c r="E32" i="9"/>
  <c r="D32" i="9"/>
  <c r="G12" i="9"/>
  <c r="L12" i="9"/>
  <c r="G13" i="9"/>
  <c r="L13" i="9"/>
  <c r="G14" i="9"/>
  <c r="L14" i="9"/>
  <c r="G15" i="9"/>
  <c r="L15" i="9"/>
  <c r="L32" i="9" s="1"/>
  <c r="G16" i="9"/>
  <c r="L16" i="9"/>
  <c r="G17" i="9"/>
  <c r="L17" i="9"/>
  <c r="L19" i="9"/>
  <c r="G20" i="9"/>
  <c r="L20" i="9"/>
  <c r="G21" i="9"/>
  <c r="L21" i="9"/>
  <c r="G22" i="9"/>
  <c r="L22" i="9"/>
  <c r="L23" i="9"/>
  <c r="G24" i="9"/>
  <c r="L24" i="9"/>
  <c r="G25" i="9"/>
  <c r="L25" i="9"/>
  <c r="L26" i="9"/>
  <c r="L27" i="9"/>
  <c r="G28" i="9"/>
  <c r="L28" i="9"/>
  <c r="L31" i="9"/>
  <c r="O19" i="46"/>
  <c r="C44" i="64"/>
  <c r="S18" i="64"/>
  <c r="S22" i="64"/>
  <c r="O22" i="64"/>
  <c r="O44" i="64"/>
  <c r="S24" i="64"/>
  <c r="S29" i="64"/>
  <c r="S33" i="64"/>
  <c r="S34" i="64"/>
  <c r="S44" i="64"/>
  <c r="O39" i="63"/>
  <c r="L31" i="47" l="1"/>
  <c r="R29" i="63"/>
  <c r="S17" i="46"/>
  <c r="R19" i="46"/>
  <c r="R39" i="63"/>
  <c r="R34" i="63"/>
  <c r="O43" i="63"/>
  <c r="O22" i="63"/>
  <c r="O34" i="63"/>
  <c r="S28" i="63"/>
  <c r="Q39" i="63"/>
  <c r="C44" i="63"/>
  <c r="M44" i="63"/>
  <c r="S15" i="63"/>
  <c r="R43" i="63"/>
  <c r="P29" i="63"/>
  <c r="N44" i="63"/>
  <c r="S31" i="63"/>
  <c r="Q43" i="63"/>
  <c r="S35" i="63"/>
  <c r="S37" i="63"/>
  <c r="Q22" i="63"/>
  <c r="S16" i="46"/>
  <c r="S41" i="63"/>
  <c r="S36" i="63"/>
  <c r="Q34" i="63"/>
  <c r="S30" i="63"/>
  <c r="S26" i="63"/>
  <c r="Q29" i="63"/>
  <c r="S23" i="63"/>
  <c r="S20" i="63"/>
  <c r="S17" i="63"/>
  <c r="G32" i="9"/>
  <c r="S18" i="46"/>
  <c r="Q19" i="46"/>
  <c r="S15" i="46"/>
  <c r="P22" i="63"/>
  <c r="S16" i="63"/>
  <c r="S18" i="63"/>
  <c r="S21" i="63"/>
  <c r="S40" i="63"/>
  <c r="S38" i="63"/>
  <c r="S32" i="63"/>
  <c r="S33" i="63"/>
  <c r="I44" i="63"/>
  <c r="S27" i="63"/>
  <c r="S25" i="63"/>
  <c r="P19" i="46"/>
  <c r="S14" i="46"/>
  <c r="H44" i="63"/>
  <c r="P34" i="63"/>
  <c r="S24" i="63"/>
  <c r="P39" i="63"/>
  <c r="S42" i="63"/>
  <c r="P43" i="63"/>
  <c r="S19" i="63"/>
  <c r="S43" i="63" l="1"/>
  <c r="O44" i="63"/>
  <c r="Q44" i="63"/>
  <c r="S34" i="63"/>
  <c r="S39" i="63"/>
  <c r="S19" i="46"/>
  <c r="S29" i="63"/>
  <c r="P44" i="63"/>
  <c r="G10" i="47" l="1"/>
  <c r="G31" i="47" s="1"/>
  <c r="R14" i="63"/>
  <c r="S14" i="63" s="1"/>
  <c r="S22" i="63" s="1"/>
  <c r="L22" i="63"/>
  <c r="L44" i="63" s="1"/>
  <c r="R22" i="63" l="1"/>
  <c r="R44" i="63" s="1"/>
  <c r="S44" i="63" s="1"/>
</calcChain>
</file>

<file path=xl/sharedStrings.xml><?xml version="1.0" encoding="utf-8"?>
<sst xmlns="http://schemas.openxmlformats.org/spreadsheetml/2006/main" count="257" uniqueCount="101">
  <si>
    <t xml:space="preserve">Jan </t>
  </si>
  <si>
    <t>Feb</t>
  </si>
  <si>
    <t>Mar</t>
  </si>
  <si>
    <t>Apr</t>
  </si>
  <si>
    <t>May</t>
  </si>
  <si>
    <t>Jun</t>
  </si>
  <si>
    <t>Jul</t>
  </si>
  <si>
    <t>Aug</t>
  </si>
  <si>
    <t>Sep</t>
  </si>
  <si>
    <t>Oct</t>
  </si>
  <si>
    <t>Nov</t>
  </si>
  <si>
    <t>Dec</t>
  </si>
  <si>
    <t>Q1</t>
  </si>
  <si>
    <t>Q2</t>
  </si>
  <si>
    <t>Q3</t>
  </si>
  <si>
    <t>Q4</t>
  </si>
  <si>
    <t>Year</t>
  </si>
  <si>
    <t>Total deliveries of compound and other</t>
  </si>
  <si>
    <t>processed animal feedstuffs by Northern</t>
  </si>
  <si>
    <t>Ireland feedstuffs manufacturers</t>
  </si>
  <si>
    <t>Total Deliveries (thousand tonnes)</t>
  </si>
  <si>
    <t>QTR 1</t>
  </si>
  <si>
    <t>QTR 2</t>
  </si>
  <si>
    <t>QTR 3</t>
  </si>
  <si>
    <t>QTR 4</t>
  </si>
  <si>
    <t>TOTAL</t>
  </si>
  <si>
    <t>Usage of raw materials in the production of compound</t>
  </si>
  <si>
    <t>and other processed animal feedstuffs (thousand tonnes)</t>
  </si>
  <si>
    <t xml:space="preserve">Barley   </t>
  </si>
  <si>
    <t xml:space="preserve">Wheat    </t>
  </si>
  <si>
    <t>Whole and Flaked Maize</t>
  </si>
  <si>
    <t xml:space="preserve">Maize Gluten Feed </t>
  </si>
  <si>
    <t>By-Products of Malting, Brewing and Distilling</t>
  </si>
  <si>
    <t>Other Grains &amp; Cereal By-Products</t>
  </si>
  <si>
    <t>Rape Seed Cake and Meal</t>
  </si>
  <si>
    <t>Soya Cake and Meal</t>
  </si>
  <si>
    <t>Whole Oilseeds &amp; Other Oilseed Cakes and Meals</t>
  </si>
  <si>
    <t>Fish Meal</t>
  </si>
  <si>
    <t>Meat and Bone Meal</t>
  </si>
  <si>
    <t>Milk Products/By-Products &amp; Other Animal By-Products (excluding fats)</t>
  </si>
  <si>
    <t>Roots and Tubers</t>
  </si>
  <si>
    <t>Citrus and Other Fruit Pulp</t>
  </si>
  <si>
    <t>Molasses and Sugar</t>
  </si>
  <si>
    <t>Oils and Fats</t>
  </si>
  <si>
    <t>Minerals, Vitamins etc</t>
  </si>
  <si>
    <t xml:space="preserve">Other materials </t>
  </si>
  <si>
    <t>Note: Individual items may not add to totals due to roundings.</t>
  </si>
  <si>
    <t>Raw materials sold direct by manufacturers to Northern</t>
  </si>
  <si>
    <t>Ireland farmers &amp; distributing merchants (thousand tonnes)</t>
  </si>
  <si>
    <t>Dried forages &amp; Dried Sugar Beet Pulp</t>
  </si>
  <si>
    <t xml:space="preserve">Does not include sales made by non-manufacturing merchants. </t>
  </si>
  <si>
    <t>Calf milk substitutes</t>
  </si>
  <si>
    <t>Other calf compounds</t>
  </si>
  <si>
    <t>Beef cattle compounds</t>
  </si>
  <si>
    <t>Dairy cow compounds</t>
  </si>
  <si>
    <t>All other cattle compounds</t>
  </si>
  <si>
    <t>Coarse mixes or blends</t>
  </si>
  <si>
    <t>Protein concentrates</t>
  </si>
  <si>
    <t>Total cattle and calf</t>
  </si>
  <si>
    <t>Pig starter and creep feed</t>
  </si>
  <si>
    <t>Pig link/early grower feed</t>
  </si>
  <si>
    <t>Pig growing feed</t>
  </si>
  <si>
    <t>Pig finishing feed</t>
  </si>
  <si>
    <t>Pig breeding feed</t>
  </si>
  <si>
    <t>Total pig</t>
  </si>
  <si>
    <t>Chick rearing feed</t>
  </si>
  <si>
    <t>Layer and breeder feed</t>
  </si>
  <si>
    <t>Broiler feed</t>
  </si>
  <si>
    <t>Turkey and other poultry feed</t>
  </si>
  <si>
    <t>Total poultry</t>
  </si>
  <si>
    <t>Breeding sheep compounds</t>
  </si>
  <si>
    <t>Growing and finishing sheep compounds</t>
  </si>
  <si>
    <t>Total sheep</t>
  </si>
  <si>
    <t>Flaked maize and maize meal</t>
  </si>
  <si>
    <t>Flaked barley and barley meal</t>
  </si>
  <si>
    <t>Other</t>
  </si>
  <si>
    <t>Total other</t>
  </si>
  <si>
    <t>Total all feed</t>
  </si>
  <si>
    <t xml:space="preserve">Deliveries outside NI of compound and </t>
  </si>
  <si>
    <t xml:space="preserve">other processed animal feedstuffs by </t>
  </si>
  <si>
    <t xml:space="preserve">Northern Ireland feedstuffs </t>
  </si>
  <si>
    <t>manufacturers</t>
  </si>
  <si>
    <t>Cattle and calf feed</t>
  </si>
  <si>
    <t>Pig feed</t>
  </si>
  <si>
    <t>Poultry feed</t>
  </si>
  <si>
    <t>Sheep feed</t>
  </si>
  <si>
    <t>Other feed</t>
  </si>
  <si>
    <t>Total feed</t>
  </si>
  <si>
    <t xml:space="preserve">      Totals</t>
  </si>
  <si>
    <t>Beef - Coarse mixes or blends</t>
  </si>
  <si>
    <t>Dairy - Coarse mixes or blends</t>
  </si>
  <si>
    <t>TOTAL DELIVERIES OF COMPOUND AND OTHER PROCESSED ANIMAL FEEDSTUFFS BY NORTHERN IRELAND FEEDSTUFFS MANUFACTURERS</t>
  </si>
  <si>
    <t>Key:</t>
  </si>
  <si>
    <t xml:space="preserve"> </t>
  </si>
  <si>
    <t>Soya Hulls</t>
  </si>
  <si>
    <t>Palm Kernels</t>
  </si>
  <si>
    <t>Total Deliveries (thousand tonnes) - 2025</t>
  </si>
  <si>
    <t>Total Deliveries (thousand tonnes) - 2024</t>
  </si>
  <si>
    <t xml:space="preserve">    (C) Crown Copyright 2026</t>
  </si>
  <si>
    <t>Prepared: 12th March 2026</t>
  </si>
  <si>
    <t>Date of next publication: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</si>
</sst>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
    <numFmt numFmtId="165" formatCode="0.0"/>
    <numFmt numFmtId="166" formatCode="#,##0.0"/>
    <numFmt numFmtId="167" formatCode="#,##0.000"/>
    <numFmt numFmtId="168" formatCode="0.0%"/>
    <numFmt numFmtId="169" formatCode="0.000000%"/>
    <numFmt numFmtId="170" formatCode="#,##0.00000"/>
  </numFmts>
  <fonts count="47" x14ac:knownFonts="1">
    <font>
      <sz val="10"/>
      <name val="Arial"/>
    </font>
    <font>
      <sz val="10"/>
      <name val="Arial"/>
      <family val="2"/>
    </font>
    <font>
      <sz val="10"/>
      <name val="Arial"/>
      <family val="2"/>
    </font>
    <font>
      <sz val="10"/>
      <color indexed="10"/>
      <name val="Arial"/>
      <family val="2"/>
    </font>
    <font>
      <sz val="10"/>
      <color indexed="17"/>
      <name val="Arial"/>
      <family val="2"/>
    </font>
    <font>
      <sz val="10"/>
      <color indexed="14"/>
      <name val="Arial"/>
      <family val="2"/>
    </font>
    <font>
      <sz val="10"/>
      <color indexed="12"/>
      <name val="Arial"/>
      <family val="2"/>
    </font>
    <font>
      <sz val="10"/>
      <color indexed="16"/>
      <name val="Arial"/>
      <family val="2"/>
    </font>
    <font>
      <sz val="10"/>
      <color indexed="46"/>
      <name val="Arial"/>
      <family val="2"/>
    </font>
    <font>
      <b/>
      <sz val="10"/>
      <name val="Arial"/>
      <family val="2"/>
    </font>
    <font>
      <b/>
      <sz val="10"/>
      <color indexed="10"/>
      <name val="Arial"/>
      <family val="2"/>
    </font>
    <font>
      <b/>
      <sz val="10"/>
      <color indexed="17"/>
      <name val="Arial"/>
      <family val="2"/>
    </font>
    <font>
      <b/>
      <sz val="10"/>
      <color indexed="14"/>
      <name val="Arial"/>
      <family val="2"/>
    </font>
    <font>
      <b/>
      <sz val="10"/>
      <color indexed="12"/>
      <name val="Arial"/>
      <family val="2"/>
    </font>
    <font>
      <sz val="10"/>
      <color indexed="8"/>
      <name val="Arial"/>
      <family val="2"/>
    </font>
    <font>
      <b/>
      <sz val="10"/>
      <color indexed="29"/>
      <name val="Arial"/>
      <family val="2"/>
    </font>
    <font>
      <b/>
      <sz val="12"/>
      <name val="Arial"/>
      <family val="2"/>
    </font>
    <font>
      <b/>
      <sz val="12"/>
      <color indexed="12"/>
      <name val="Arial"/>
      <family val="2"/>
    </font>
    <font>
      <sz val="12"/>
      <color indexed="37"/>
      <name val="Arial"/>
      <family val="2"/>
    </font>
    <font>
      <b/>
      <sz val="12"/>
      <color indexed="8"/>
      <name val="Arial"/>
      <family val="2"/>
    </font>
    <font>
      <b/>
      <sz val="12"/>
      <color indexed="10"/>
      <name val="Arial"/>
      <family val="2"/>
    </font>
    <font>
      <b/>
      <sz val="12"/>
      <color indexed="17"/>
      <name val="Arial"/>
      <family val="2"/>
    </font>
    <font>
      <b/>
      <sz val="12"/>
      <color indexed="14"/>
      <name val="Arial"/>
      <family val="2"/>
    </font>
    <font>
      <b/>
      <sz val="12"/>
      <color indexed="16"/>
      <name val="Arial"/>
      <family val="2"/>
    </font>
    <font>
      <sz val="12"/>
      <color indexed="10"/>
      <name val="Arial"/>
      <family val="2"/>
    </font>
    <font>
      <sz val="12"/>
      <color indexed="17"/>
      <name val="Arial"/>
      <family val="2"/>
    </font>
    <font>
      <sz val="12"/>
      <color indexed="14"/>
      <name val="Arial"/>
      <family val="2"/>
    </font>
    <font>
      <sz val="12"/>
      <color indexed="12"/>
      <name val="Arial"/>
      <family val="2"/>
    </font>
    <font>
      <sz val="12"/>
      <color indexed="16"/>
      <name val="Arial"/>
      <family val="2"/>
    </font>
    <font>
      <sz val="12"/>
      <color indexed="8"/>
      <name val="Arial"/>
      <family val="2"/>
    </font>
    <font>
      <sz val="12"/>
      <color indexed="16"/>
      <name val="Arial"/>
      <family val="2"/>
    </font>
    <font>
      <b/>
      <sz val="12"/>
      <color indexed="63"/>
      <name val="Arial"/>
      <family val="2"/>
    </font>
    <font>
      <b/>
      <sz val="12"/>
      <color indexed="29"/>
      <name val="Arial"/>
      <family val="2"/>
    </font>
    <font>
      <b/>
      <sz val="12"/>
      <color indexed="9"/>
      <name val="Arial"/>
      <family val="2"/>
    </font>
    <font>
      <sz val="9.5"/>
      <name val="Arial"/>
      <family val="2"/>
    </font>
    <font>
      <b/>
      <sz val="10.5"/>
      <color indexed="8"/>
      <name val="Arial"/>
      <family val="2"/>
    </font>
    <font>
      <sz val="10"/>
      <name val="MS Sans Serif"/>
      <family val="2"/>
    </font>
    <font>
      <sz val="9.5"/>
      <color indexed="12"/>
      <name val="Arial"/>
      <family val="2"/>
    </font>
    <font>
      <sz val="10"/>
      <color indexed="12"/>
      <name val="MS Sans Serif"/>
      <family val="2"/>
    </font>
    <font>
      <b/>
      <sz val="12"/>
      <color rgb="FF3333FF"/>
      <name val="Arial"/>
      <family val="2"/>
    </font>
    <font>
      <b/>
      <sz val="14.5"/>
      <name val="MS Serif"/>
      <family val="1"/>
    </font>
    <font>
      <sz val="8"/>
      <name val="Arial"/>
      <family val="2"/>
    </font>
    <font>
      <sz val="10"/>
      <name val="MS Serif"/>
      <family val="1"/>
    </font>
    <font>
      <b/>
      <sz val="11"/>
      <name val="Arial"/>
      <family val="2"/>
    </font>
    <font>
      <sz val="11"/>
      <name val="MS Serif"/>
      <family val="1"/>
    </font>
    <font>
      <sz val="11"/>
      <name val="Arial"/>
      <family val="2"/>
    </font>
    <font>
      <sz val="10"/>
      <name val="Arial"/>
      <family val="2"/>
    </font>
  </fonts>
  <fills count="10">
    <fill>
      <patternFill patternType="none"/>
    </fill>
    <fill>
      <patternFill patternType="gray125"/>
    </fill>
    <fill>
      <patternFill patternType="solid">
        <fgColor indexed="46"/>
        <bgColor indexed="64"/>
      </patternFill>
    </fill>
    <fill>
      <patternFill patternType="solid">
        <fgColor indexed="9"/>
        <bgColor indexed="64"/>
      </patternFill>
    </fill>
    <fill>
      <patternFill patternType="solid">
        <fgColor indexed="22"/>
        <bgColor indexed="64"/>
      </patternFill>
    </fill>
    <fill>
      <patternFill patternType="solid">
        <fgColor indexed="14"/>
        <bgColor indexed="64"/>
      </patternFill>
    </fill>
    <fill>
      <patternFill patternType="solid">
        <fgColor indexed="17"/>
        <bgColor indexed="64"/>
      </patternFill>
    </fill>
    <fill>
      <patternFill patternType="solid">
        <fgColor indexed="10"/>
        <bgColor indexed="64"/>
      </patternFill>
    </fill>
    <fill>
      <patternFill patternType="solid">
        <fgColor indexed="12"/>
        <bgColor indexed="64"/>
      </patternFill>
    </fill>
    <fill>
      <patternFill patternType="solid">
        <fgColor indexed="29"/>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s>
  <cellStyleXfs count="7">
    <xf numFmtId="0" fontId="0" fillId="0" borderId="0"/>
    <xf numFmtId="0" fontId="36" fillId="0" borderId="0"/>
    <xf numFmtId="0" fontId="1" fillId="0" borderId="0" applyBorder="0" applyAlignment="0"/>
    <xf numFmtId="0" fontId="2" fillId="0" borderId="0"/>
    <xf numFmtId="0" fontId="1" fillId="0" borderId="0"/>
    <xf numFmtId="0" fontId="1" fillId="0" borderId="0"/>
    <xf numFmtId="9" fontId="46" fillId="0" borderId="0" applyFont="0" applyFill="0" applyBorder="0" applyAlignment="0" applyProtection="0"/>
  </cellStyleXfs>
  <cellXfs count="215">
    <xf numFmtId="0" fontId="0" fillId="0" borderId="0" xfId="0"/>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2" fillId="0" borderId="0" xfId="0" applyFont="1"/>
    <xf numFmtId="0" fontId="14" fillId="2" borderId="0" xfId="0" applyFont="1" applyFill="1"/>
    <xf numFmtId="0" fontId="14" fillId="0" borderId="0" xfId="0" applyFont="1"/>
    <xf numFmtId="0" fontId="0" fillId="2" borderId="0" xfId="0" applyFill="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12" fillId="0" borderId="0" xfId="0" applyFont="1"/>
    <xf numFmtId="0" fontId="11" fillId="0" borderId="0" xfId="0" applyFont="1"/>
    <xf numFmtId="0" fontId="10" fillId="0" borderId="0" xfId="0" applyFont="1"/>
    <xf numFmtId="0" fontId="13" fillId="0" borderId="0" xfId="0" applyFont="1"/>
    <xf numFmtId="0" fontId="15" fillId="0" borderId="0" xfId="0" applyFont="1"/>
    <xf numFmtId="0" fontId="2" fillId="2" borderId="1" xfId="0" applyFont="1" applyFill="1" applyBorder="1"/>
    <xf numFmtId="0" fontId="12" fillId="2" borderId="0" xfId="0" applyFont="1" applyFill="1" applyAlignment="1">
      <alignment horizontal="center"/>
    </xf>
    <xf numFmtId="0" fontId="11" fillId="2" borderId="0" xfId="0" applyFont="1" applyFill="1" applyAlignment="1">
      <alignment horizontal="center"/>
    </xf>
    <xf numFmtId="0" fontId="10" fillId="2" borderId="0" xfId="0" applyFont="1" applyFill="1" applyAlignment="1">
      <alignment horizontal="center"/>
    </xf>
    <xf numFmtId="0" fontId="13" fillId="2" borderId="0" xfId="0" applyFont="1" applyFill="1" applyAlignment="1">
      <alignment horizontal="center"/>
    </xf>
    <xf numFmtId="0" fontId="15" fillId="2" borderId="0" xfId="0" applyFont="1" applyFill="1" applyAlignment="1">
      <alignment horizontal="center"/>
    </xf>
    <xf numFmtId="0" fontId="12" fillId="2" borderId="0" xfId="0" applyFont="1" applyFill="1"/>
    <xf numFmtId="0" fontId="11" fillId="2" borderId="0" xfId="0" applyFont="1" applyFill="1"/>
    <xf numFmtId="0" fontId="10" fillId="2" borderId="0" xfId="0" applyFont="1" applyFill="1"/>
    <xf numFmtId="0" fontId="13" fillId="2" borderId="0" xfId="0" applyFont="1" applyFill="1"/>
    <xf numFmtId="0" fontId="15" fillId="2" borderId="0" xfId="0" applyFont="1" applyFill="1"/>
    <xf numFmtId="166" fontId="17" fillId="0" borderId="2" xfId="0" applyNumberFormat="1" applyFont="1" applyBorder="1" applyProtection="1">
      <protection locked="0"/>
    </xf>
    <xf numFmtId="0" fontId="18" fillId="0" borderId="2" xfId="0" applyFont="1" applyBorder="1"/>
    <xf numFmtId="0" fontId="19" fillId="0" borderId="3" xfId="0" applyFont="1" applyBorder="1" applyAlignment="1">
      <alignment horizontal="left"/>
    </xf>
    <xf numFmtId="166" fontId="21" fillId="0" borderId="4" xfId="0" applyNumberFormat="1" applyFont="1" applyBorder="1"/>
    <xf numFmtId="166" fontId="21" fillId="0" borderId="2" xfId="0" applyNumberFormat="1" applyFont="1" applyBorder="1"/>
    <xf numFmtId="166" fontId="21" fillId="0" borderId="5" xfId="0" applyNumberFormat="1" applyFont="1" applyBorder="1"/>
    <xf numFmtId="166" fontId="19" fillId="0" borderId="6" xfId="0" applyNumberFormat="1" applyFont="1" applyBorder="1"/>
    <xf numFmtId="166" fontId="19" fillId="0" borderId="7" xfId="0" applyNumberFormat="1" applyFont="1" applyBorder="1"/>
    <xf numFmtId="166" fontId="19" fillId="0" borderId="8" xfId="0" applyNumberFormat="1" applyFont="1" applyBorder="1"/>
    <xf numFmtId="0" fontId="9" fillId="0" borderId="11" xfId="0" applyFont="1" applyBorder="1" applyAlignment="1">
      <alignment horizontal="centerContinuous"/>
    </xf>
    <xf numFmtId="0" fontId="3" fillId="0" borderId="12" xfId="0" applyFont="1" applyBorder="1" applyAlignment="1">
      <alignment horizontal="centerContinuous"/>
    </xf>
    <xf numFmtId="0" fontId="4" fillId="0" borderId="12" xfId="0" applyFont="1" applyBorder="1" applyAlignment="1">
      <alignment horizontal="centerContinuous"/>
    </xf>
    <xf numFmtId="0" fontId="5" fillId="0" borderId="13" xfId="0" applyFont="1" applyBorder="1" applyAlignment="1">
      <alignment horizontal="centerContinuous"/>
    </xf>
    <xf numFmtId="0" fontId="6" fillId="0" borderId="13" xfId="0" applyFont="1" applyBorder="1" applyAlignment="1">
      <alignment horizontal="centerContinuous"/>
    </xf>
    <xf numFmtId="0" fontId="3" fillId="0" borderId="13" xfId="0" applyFont="1" applyBorder="1" applyAlignment="1">
      <alignment horizontal="centerContinuous"/>
    </xf>
    <xf numFmtId="0" fontId="4" fillId="0" borderId="13" xfId="0" applyFont="1" applyBorder="1" applyAlignment="1">
      <alignment horizontal="centerContinuous"/>
    </xf>
    <xf numFmtId="0" fontId="7" fillId="0" borderId="14" xfId="0" applyFont="1" applyBorder="1" applyAlignment="1">
      <alignment horizontal="centerContinuous"/>
    </xf>
    <xf numFmtId="1" fontId="21" fillId="0" borderId="15" xfId="0" applyNumberFormat="1" applyFont="1" applyBorder="1" applyAlignment="1">
      <alignment horizontal="center"/>
    </xf>
    <xf numFmtId="1" fontId="21" fillId="0" borderId="10" xfId="0" applyNumberFormat="1" applyFont="1" applyBorder="1" applyAlignment="1">
      <alignment horizontal="center"/>
    </xf>
    <xf numFmtId="1" fontId="21" fillId="0" borderId="16" xfId="0" applyNumberFormat="1" applyFont="1" applyBorder="1" applyAlignment="1">
      <alignment horizontal="center"/>
    </xf>
    <xf numFmtId="1" fontId="19" fillId="0" borderId="8" xfId="0" applyNumberFormat="1" applyFont="1" applyBorder="1" applyAlignment="1">
      <alignment horizontal="center"/>
    </xf>
    <xf numFmtId="1" fontId="21" fillId="0" borderId="17" xfId="0" applyNumberFormat="1" applyFont="1" applyBorder="1" applyAlignment="1">
      <alignment horizontal="center"/>
    </xf>
    <xf numFmtId="1" fontId="21" fillId="0" borderId="3" xfId="0" applyNumberFormat="1" applyFont="1" applyBorder="1" applyAlignment="1">
      <alignment horizontal="center"/>
    </xf>
    <xf numFmtId="1" fontId="21" fillId="0" borderId="18" xfId="0" applyNumberFormat="1" applyFont="1" applyBorder="1" applyAlignment="1">
      <alignment horizontal="center"/>
    </xf>
    <xf numFmtId="0" fontId="24" fillId="0" borderId="12" xfId="0" applyFont="1" applyBorder="1" applyAlignment="1">
      <alignment horizontal="centerContinuous"/>
    </xf>
    <xf numFmtId="0" fontId="25" fillId="0" borderId="12" xfId="0" applyFont="1" applyBorder="1" applyAlignment="1">
      <alignment horizontal="centerContinuous"/>
    </xf>
    <xf numFmtId="0" fontId="26" fillId="0" borderId="13" xfId="0" applyFont="1" applyBorder="1" applyAlignment="1">
      <alignment horizontal="centerContinuous"/>
    </xf>
    <xf numFmtId="0" fontId="27" fillId="0" borderId="13" xfId="0" applyFont="1" applyBorder="1" applyAlignment="1">
      <alignment horizontal="centerContinuous"/>
    </xf>
    <xf numFmtId="0" fontId="24" fillId="0" borderId="13" xfId="0" applyFont="1" applyBorder="1" applyAlignment="1">
      <alignment horizontal="centerContinuous"/>
    </xf>
    <xf numFmtId="0" fontId="25" fillId="0" borderId="13" xfId="0" applyFont="1" applyBorder="1" applyAlignment="1">
      <alignment horizontal="centerContinuous"/>
    </xf>
    <xf numFmtId="0" fontId="28" fillId="0" borderId="14" xfId="0" applyFont="1" applyBorder="1" applyAlignment="1">
      <alignment horizontal="centerContinuous"/>
    </xf>
    <xf numFmtId="0" fontId="29" fillId="0" borderId="9" xfId="0" applyFont="1" applyBorder="1" applyAlignment="1">
      <alignment horizontal="centerContinuous"/>
    </xf>
    <xf numFmtId="0" fontId="29" fillId="0" borderId="10" xfId="0" applyFont="1" applyBorder="1" applyAlignment="1">
      <alignment horizontal="centerContinuous"/>
    </xf>
    <xf numFmtId="0" fontId="29" fillId="0" borderId="3" xfId="0" applyFont="1" applyBorder="1" applyAlignment="1">
      <alignment horizontal="center"/>
    </xf>
    <xf numFmtId="0" fontId="18" fillId="0" borderId="9" xfId="0" applyFont="1" applyBorder="1"/>
    <xf numFmtId="166" fontId="17" fillId="0" borderId="9" xfId="0" applyNumberFormat="1" applyFont="1" applyBorder="1" applyProtection="1">
      <protection locked="0"/>
    </xf>
    <xf numFmtId="166" fontId="21" fillId="0" borderId="9" xfId="0" applyNumberFormat="1" applyFont="1" applyBorder="1"/>
    <xf numFmtId="166" fontId="21" fillId="0" borderId="19" xfId="0" applyNumberFormat="1" applyFont="1" applyBorder="1"/>
    <xf numFmtId="166" fontId="19" fillId="0" borderId="20" xfId="0" applyNumberFormat="1" applyFont="1" applyBorder="1"/>
    <xf numFmtId="0" fontId="18" fillId="0" borderId="3" xfId="0" applyFont="1" applyBorder="1"/>
    <xf numFmtId="166" fontId="17" fillId="0" borderId="3" xfId="0" applyNumberFormat="1" applyFont="1" applyBorder="1" applyProtection="1">
      <protection locked="0"/>
    </xf>
    <xf numFmtId="166" fontId="21" fillId="0" borderId="3" xfId="0" applyNumberFormat="1" applyFont="1" applyBorder="1"/>
    <xf numFmtId="166" fontId="21" fillId="0" borderId="18" xfId="0" applyNumberFormat="1" applyFont="1" applyBorder="1"/>
    <xf numFmtId="0" fontId="19" fillId="0" borderId="21" xfId="0" applyFont="1" applyBorder="1" applyAlignment="1">
      <alignment horizontal="left"/>
    </xf>
    <xf numFmtId="166" fontId="19" fillId="0" borderId="21" xfId="0" applyNumberFormat="1" applyFont="1" applyBorder="1" applyProtection="1">
      <protection hidden="1"/>
    </xf>
    <xf numFmtId="166" fontId="19" fillId="0" borderId="22" xfId="0" applyNumberFormat="1" applyFont="1" applyBorder="1" applyProtection="1">
      <protection hidden="1"/>
    </xf>
    <xf numFmtId="166" fontId="19" fillId="0" borderId="23" xfId="0" applyNumberFormat="1" applyFont="1" applyBorder="1" applyProtection="1">
      <protection hidden="1"/>
    </xf>
    <xf numFmtId="166" fontId="19" fillId="0" borderId="22" xfId="0" applyNumberFormat="1" applyFont="1" applyBorder="1"/>
    <xf numFmtId="0" fontId="6" fillId="0" borderId="14" xfId="0" applyFont="1" applyBorder="1" applyAlignment="1">
      <alignment horizontal="centerContinuous"/>
    </xf>
    <xf numFmtId="0" fontId="3" fillId="0" borderId="14" xfId="0" applyFont="1" applyBorder="1" applyAlignment="1">
      <alignment horizontal="centerContinuous"/>
    </xf>
    <xf numFmtId="0" fontId="4" fillId="0" borderId="14" xfId="0" applyFont="1" applyBorder="1" applyAlignment="1">
      <alignment horizontal="centerContinuous"/>
    </xf>
    <xf numFmtId="0" fontId="5" fillId="0" borderId="14" xfId="0" applyFont="1" applyBorder="1" applyAlignment="1">
      <alignment horizontal="centerContinuous"/>
    </xf>
    <xf numFmtId="1" fontId="17" fillId="0" borderId="24" xfId="0" applyNumberFormat="1" applyFont="1" applyBorder="1" applyAlignment="1">
      <alignment horizontal="center"/>
    </xf>
    <xf numFmtId="1" fontId="20" fillId="0" borderId="9" xfId="0" applyNumberFormat="1" applyFont="1" applyBorder="1" applyAlignment="1">
      <alignment horizontal="center"/>
    </xf>
    <xf numFmtId="1" fontId="21" fillId="0" borderId="9" xfId="0" applyNumberFormat="1" applyFont="1" applyBorder="1" applyAlignment="1">
      <alignment horizontal="center"/>
    </xf>
    <xf numFmtId="1" fontId="22" fillId="0" borderId="19" xfId="0" applyNumberFormat="1" applyFont="1" applyBorder="1" applyAlignment="1">
      <alignment horizontal="center"/>
    </xf>
    <xf numFmtId="1" fontId="23" fillId="0" borderId="20" xfId="0" applyNumberFormat="1" applyFont="1" applyBorder="1" applyAlignment="1">
      <alignment horizontal="center"/>
    </xf>
    <xf numFmtId="0" fontId="27" fillId="0" borderId="14" xfId="0" applyFont="1" applyBorder="1" applyAlignment="1">
      <alignment horizontal="centerContinuous"/>
    </xf>
    <xf numFmtId="0" fontId="24" fillId="0" borderId="14" xfId="0" applyFont="1" applyBorder="1" applyAlignment="1">
      <alignment horizontal="centerContinuous"/>
    </xf>
    <xf numFmtId="0" fontId="25" fillId="0" borderId="14" xfId="0" applyFont="1" applyBorder="1" applyAlignment="1">
      <alignment horizontal="centerContinuous"/>
    </xf>
    <xf numFmtId="0" fontId="26" fillId="0" borderId="14" xfId="0" applyFont="1" applyBorder="1" applyAlignment="1">
      <alignment horizontal="centerContinuous"/>
    </xf>
    <xf numFmtId="0" fontId="30" fillId="0" borderId="9" xfId="0" applyFont="1" applyBorder="1"/>
    <xf numFmtId="0" fontId="30" fillId="0" borderId="2" xfId="0" applyFont="1" applyBorder="1"/>
    <xf numFmtId="0" fontId="23" fillId="0" borderId="2" xfId="0" applyFont="1" applyBorder="1" applyAlignment="1">
      <alignment horizontal="left"/>
    </xf>
    <xf numFmtId="0" fontId="30" fillId="0" borderId="0" xfId="0" applyFont="1"/>
    <xf numFmtId="0" fontId="31" fillId="4" borderId="10" xfId="0" applyFont="1" applyFill="1" applyBorder="1" applyAlignment="1">
      <alignment horizontal="center"/>
    </xf>
    <xf numFmtId="0" fontId="22" fillId="4" borderId="11" xfId="0" applyFont="1" applyFill="1" applyBorder="1" applyAlignment="1">
      <alignment horizontal="center"/>
    </xf>
    <xf numFmtId="0" fontId="21" fillId="4" borderId="12" xfId="0" applyFont="1" applyFill="1" applyBorder="1" applyAlignment="1">
      <alignment horizontal="center"/>
    </xf>
    <xf numFmtId="0" fontId="19" fillId="4" borderId="12" xfId="0" applyFont="1" applyFill="1" applyBorder="1" applyAlignment="1">
      <alignment horizontal="center"/>
    </xf>
    <xf numFmtId="0" fontId="17" fillId="4" borderId="12" xfId="0" applyFont="1" applyFill="1" applyBorder="1" applyAlignment="1">
      <alignment horizontal="center"/>
    </xf>
    <xf numFmtId="0" fontId="32" fillId="4" borderId="13" xfId="0" applyFont="1" applyFill="1" applyBorder="1" applyAlignment="1">
      <alignment horizontal="center"/>
    </xf>
    <xf numFmtId="0" fontId="33" fillId="5" borderId="11" xfId="0" applyFont="1" applyFill="1" applyBorder="1" applyAlignment="1">
      <alignment horizontal="center"/>
    </xf>
    <xf numFmtId="0" fontId="33" fillId="6" borderId="11" xfId="0" applyFont="1" applyFill="1" applyBorder="1" applyAlignment="1">
      <alignment horizontal="center"/>
    </xf>
    <xf numFmtId="0" fontId="33" fillId="7" borderId="11" xfId="0" applyFont="1" applyFill="1" applyBorder="1" applyAlignment="1">
      <alignment horizontal="center"/>
    </xf>
    <xf numFmtId="0" fontId="33" fillId="8" borderId="11" xfId="0" applyFont="1" applyFill="1" applyBorder="1" applyAlignment="1">
      <alignment horizontal="center"/>
    </xf>
    <xf numFmtId="0" fontId="33" fillId="9" borderId="2" xfId="0" applyFont="1" applyFill="1" applyBorder="1" applyAlignment="1">
      <alignment horizontal="center"/>
    </xf>
    <xf numFmtId="0" fontId="30" fillId="2" borderId="0" xfId="0" applyFont="1" applyFill="1"/>
    <xf numFmtId="0" fontId="22" fillId="2" borderId="0" xfId="0" applyFont="1" applyFill="1"/>
    <xf numFmtId="0" fontId="21" fillId="2" borderId="0" xfId="0" applyFont="1" applyFill="1"/>
    <xf numFmtId="0" fontId="20" fillId="2" borderId="0" xfId="0" applyFont="1" applyFill="1"/>
    <xf numFmtId="0" fontId="17" fillId="2" borderId="0" xfId="0" applyFont="1" applyFill="1"/>
    <xf numFmtId="0" fontId="32" fillId="2" borderId="0" xfId="0" applyFont="1" applyFill="1"/>
    <xf numFmtId="0" fontId="22" fillId="0" borderId="0" xfId="0" applyFont="1"/>
    <xf numFmtId="0" fontId="32" fillId="0" borderId="0" xfId="0" applyFont="1"/>
    <xf numFmtId="0" fontId="17" fillId="0" borderId="0" xfId="0" applyFont="1"/>
    <xf numFmtId="0" fontId="21" fillId="0" borderId="0" xfId="0" applyFont="1"/>
    <xf numFmtId="0" fontId="20" fillId="0" borderId="0" xfId="0" applyFont="1"/>
    <xf numFmtId="0" fontId="22" fillId="4" borderId="12" xfId="0" applyFont="1" applyFill="1" applyBorder="1" applyAlignment="1">
      <alignment horizontal="center"/>
    </xf>
    <xf numFmtId="0" fontId="33" fillId="5" borderId="12" xfId="0" applyFont="1" applyFill="1" applyBorder="1" applyAlignment="1">
      <alignment horizontal="center"/>
    </xf>
    <xf numFmtId="0" fontId="32" fillId="4" borderId="25" xfId="0" applyFont="1" applyFill="1" applyBorder="1" applyAlignment="1">
      <alignment horizontal="center"/>
    </xf>
    <xf numFmtId="0" fontId="33" fillId="9" borderId="5" xfId="0" applyFont="1" applyFill="1" applyBorder="1" applyAlignment="1">
      <alignment horizontal="center"/>
    </xf>
    <xf numFmtId="166" fontId="17" fillId="0" borderId="0" xfId="0" applyNumberFormat="1" applyFont="1"/>
    <xf numFmtId="166" fontId="17" fillId="0" borderId="26" xfId="0" applyNumberFormat="1" applyFont="1" applyBorder="1" applyProtection="1">
      <protection locked="0"/>
    </xf>
    <xf numFmtId="166" fontId="19" fillId="0" borderId="19" xfId="0" applyNumberFormat="1" applyFont="1" applyBorder="1" applyProtection="1">
      <protection locked="0"/>
    </xf>
    <xf numFmtId="166" fontId="19" fillId="0" borderId="9" xfId="0" applyNumberFormat="1" applyFont="1" applyBorder="1" applyProtection="1">
      <protection locked="0"/>
    </xf>
    <xf numFmtId="166" fontId="19" fillId="0" borderId="5" xfId="0" applyNumberFormat="1" applyFont="1" applyBorder="1"/>
    <xf numFmtId="166" fontId="19" fillId="0" borderId="2" xfId="0" applyNumberFormat="1" applyFont="1" applyBorder="1"/>
    <xf numFmtId="0" fontId="8" fillId="0" borderId="0" xfId="0" applyFont="1"/>
    <xf numFmtId="165" fontId="17" fillId="0" borderId="0" xfId="0" applyNumberFormat="1" applyFont="1"/>
    <xf numFmtId="165" fontId="17" fillId="0" borderId="2" xfId="0" applyNumberFormat="1" applyFont="1" applyBorder="1" applyProtection="1">
      <protection locked="0"/>
    </xf>
    <xf numFmtId="165" fontId="17" fillId="0" borderId="9" xfId="0" applyNumberFormat="1" applyFont="1" applyBorder="1" applyProtection="1">
      <protection locked="0"/>
    </xf>
    <xf numFmtId="0" fontId="34" fillId="0" borderId="0" xfId="2" applyFont="1" applyBorder="1"/>
    <xf numFmtId="0" fontId="35" fillId="0" borderId="0" xfId="1" applyFont="1" applyProtection="1">
      <protection locked="0"/>
    </xf>
    <xf numFmtId="166" fontId="19" fillId="0" borderId="27" xfId="0" applyNumberFormat="1" applyFont="1" applyBorder="1" applyProtection="1">
      <protection hidden="1"/>
    </xf>
    <xf numFmtId="166" fontId="19" fillId="0" borderId="28" xfId="0" applyNumberFormat="1" applyFont="1" applyBorder="1" applyProtection="1">
      <protection hidden="1"/>
    </xf>
    <xf numFmtId="164" fontId="37" fillId="0" borderId="0" xfId="2" applyNumberFormat="1" applyFont="1" applyBorder="1" applyAlignment="1">
      <alignment horizontal="center"/>
    </xf>
    <xf numFmtId="164" fontId="38" fillId="0" borderId="0" xfId="0" applyNumberFormat="1" applyFont="1" applyAlignment="1">
      <alignment horizontal="center"/>
    </xf>
    <xf numFmtId="164" fontId="37" fillId="0" borderId="0" xfId="2" applyNumberFormat="1" applyFont="1" applyBorder="1" applyAlignment="1">
      <alignment horizontal="center" vertical="center"/>
    </xf>
    <xf numFmtId="0" fontId="9" fillId="0" borderId="0" xfId="0" applyFont="1"/>
    <xf numFmtId="0" fontId="16" fillId="0" borderId="11" xfId="0" applyFont="1" applyBorder="1" applyAlignment="1">
      <alignment horizontal="centerContinuous"/>
    </xf>
    <xf numFmtId="166" fontId="16" fillId="0" borderId="2" xfId="0" applyNumberFormat="1" applyFont="1" applyBorder="1"/>
    <xf numFmtId="165" fontId="19" fillId="0" borderId="21" xfId="0" applyNumberFormat="1" applyFont="1" applyBorder="1" applyProtection="1">
      <protection hidden="1"/>
    </xf>
    <xf numFmtId="165" fontId="17" fillId="0" borderId="3" xfId="0" applyNumberFormat="1" applyFont="1" applyBorder="1" applyProtection="1">
      <protection locked="0"/>
    </xf>
    <xf numFmtId="166" fontId="2" fillId="0" borderId="0" xfId="0" applyNumberFormat="1" applyFont="1"/>
    <xf numFmtId="166" fontId="19" fillId="0" borderId="0" xfId="0" applyNumberFormat="1" applyFont="1"/>
    <xf numFmtId="166" fontId="16" fillId="0" borderId="0" xfId="0" applyNumberFormat="1" applyFont="1"/>
    <xf numFmtId="166" fontId="39" fillId="0" borderId="2" xfId="0" applyNumberFormat="1" applyFont="1" applyBorder="1" applyProtection="1">
      <protection locked="0"/>
    </xf>
    <xf numFmtId="166" fontId="39" fillId="0" borderId="9" xfId="0" applyNumberFormat="1" applyFont="1" applyBorder="1" applyProtection="1">
      <protection locked="0"/>
    </xf>
    <xf numFmtId="0" fontId="1" fillId="2" borderId="0" xfId="0" applyFont="1" applyFill="1"/>
    <xf numFmtId="0" fontId="1" fillId="0" borderId="0" xfId="0" applyFont="1"/>
    <xf numFmtId="0" fontId="1" fillId="3" borderId="0" xfId="0" applyFont="1" applyFill="1"/>
    <xf numFmtId="1" fontId="17" fillId="0" borderId="9" xfId="0" applyNumberFormat="1" applyFont="1" applyBorder="1" applyAlignment="1">
      <alignment horizontal="center"/>
    </xf>
    <xf numFmtId="1" fontId="22" fillId="0" borderId="9" xfId="0" applyNumberFormat="1" applyFont="1" applyBorder="1" applyAlignment="1">
      <alignment horizontal="center"/>
    </xf>
    <xf numFmtId="1" fontId="17" fillId="0" borderId="10" xfId="0" applyNumberFormat="1" applyFont="1" applyBorder="1" applyAlignment="1">
      <alignment horizontal="center"/>
    </xf>
    <xf numFmtId="1" fontId="17" fillId="0" borderId="3" xfId="0" applyNumberFormat="1" applyFont="1" applyBorder="1" applyAlignment="1">
      <alignment horizontal="center"/>
    </xf>
    <xf numFmtId="166" fontId="19" fillId="0" borderId="3" xfId="0" applyNumberFormat="1" applyFont="1" applyBorder="1" applyProtection="1">
      <protection hidden="1"/>
    </xf>
    <xf numFmtId="166" fontId="16" fillId="0" borderId="4" xfId="0" applyNumberFormat="1" applyFont="1" applyBorder="1"/>
    <xf numFmtId="166" fontId="19" fillId="0" borderId="7" xfId="0" applyNumberFormat="1" applyFont="1" applyBorder="1" applyProtection="1">
      <protection hidden="1"/>
    </xf>
    <xf numFmtId="0" fontId="1" fillId="2" borderId="1" xfId="0" applyFont="1" applyFill="1" applyBorder="1"/>
    <xf numFmtId="0" fontId="28" fillId="0" borderId="9" xfId="0" applyFont="1" applyBorder="1"/>
    <xf numFmtId="0" fontId="28" fillId="0" borderId="2" xfId="0" applyFont="1" applyBorder="1"/>
    <xf numFmtId="0" fontId="28" fillId="0" borderId="0" xfId="0" applyFont="1"/>
    <xf numFmtId="166" fontId="1" fillId="0" borderId="0" xfId="0" applyNumberFormat="1" applyFont="1"/>
    <xf numFmtId="0" fontId="9" fillId="0" borderId="0" xfId="2" applyFont="1" applyBorder="1"/>
    <xf numFmtId="0" fontId="40" fillId="0" borderId="0" xfId="4" applyFont="1" applyAlignment="1">
      <alignment horizontal="centerContinuous" wrapText="1"/>
    </xf>
    <xf numFmtId="0" fontId="41" fillId="0" borderId="0" xfId="4" applyFont="1" applyAlignment="1">
      <alignment horizontal="centerContinuous" wrapText="1"/>
    </xf>
    <xf numFmtId="0" fontId="1" fillId="0" borderId="0" xfId="4" applyAlignment="1">
      <alignment horizontal="centerContinuous" wrapText="1"/>
    </xf>
    <xf numFmtId="0" fontId="1" fillId="0" borderId="0" xfId="4" applyAlignment="1">
      <alignment wrapText="1"/>
    </xf>
    <xf numFmtId="0" fontId="1" fillId="0" borderId="0" xfId="4"/>
    <xf numFmtId="0" fontId="1" fillId="0" borderId="0" xfId="4" applyAlignment="1">
      <alignment horizontal="center" vertical="center"/>
    </xf>
    <xf numFmtId="0" fontId="42" fillId="0" borderId="0" xfId="4" applyFont="1" applyAlignment="1">
      <alignment horizontal="center" vertical="center"/>
    </xf>
    <xf numFmtId="0" fontId="42" fillId="0" borderId="29" xfId="4" applyFont="1" applyBorder="1" applyAlignment="1">
      <alignment horizontal="center" vertical="center"/>
    </xf>
    <xf numFmtId="0" fontId="43" fillId="0" borderId="30" xfId="4" applyFont="1" applyBorder="1" applyAlignment="1">
      <alignment horizontal="center" vertical="center"/>
    </xf>
    <xf numFmtId="0" fontId="42" fillId="0" borderId="30" xfId="4" applyFont="1" applyBorder="1" applyAlignment="1">
      <alignment horizontal="center" vertical="center"/>
    </xf>
    <xf numFmtId="0" fontId="44" fillId="0" borderId="30" xfId="4" applyFont="1" applyBorder="1" applyAlignment="1">
      <alignment horizontal="center" vertical="center"/>
    </xf>
    <xf numFmtId="0" fontId="45" fillId="0" borderId="30" xfId="4" applyFont="1" applyBorder="1" applyAlignment="1">
      <alignment horizontal="center" vertical="center"/>
    </xf>
    <xf numFmtId="0" fontId="45" fillId="0" borderId="31" xfId="4" applyFont="1" applyBorder="1" applyAlignment="1">
      <alignment horizontal="center" vertical="center"/>
    </xf>
    <xf numFmtId="0" fontId="44" fillId="0" borderId="0" xfId="4" applyFont="1" applyAlignment="1">
      <alignment horizontal="center" vertical="center"/>
    </xf>
    <xf numFmtId="0" fontId="42" fillId="0" borderId="0" xfId="4" applyFont="1"/>
    <xf numFmtId="166" fontId="10" fillId="0" borderId="0" xfId="0" applyNumberFormat="1" applyFont="1"/>
    <xf numFmtId="166" fontId="20" fillId="0" borderId="0" xfId="0" applyNumberFormat="1" applyFont="1"/>
    <xf numFmtId="166" fontId="0" fillId="0" borderId="0" xfId="0" applyNumberFormat="1"/>
    <xf numFmtId="166" fontId="3" fillId="0" borderId="0" xfId="0" applyNumberFormat="1" applyFont="1"/>
    <xf numFmtId="166" fontId="12" fillId="0" borderId="0" xfId="0" applyNumberFormat="1" applyFont="1"/>
    <xf numFmtId="166" fontId="11" fillId="0" borderId="0" xfId="0" applyNumberFormat="1" applyFont="1"/>
    <xf numFmtId="166" fontId="6" fillId="0" borderId="0" xfId="0" applyNumberFormat="1" applyFont="1"/>
    <xf numFmtId="166" fontId="13" fillId="0" borderId="0" xfId="0" applyNumberFormat="1" applyFont="1"/>
    <xf numFmtId="166" fontId="4" fillId="0" borderId="0" xfId="0" applyNumberFormat="1" applyFont="1"/>
    <xf numFmtId="1" fontId="20" fillId="0" borderId="3" xfId="0" applyNumberFormat="1" applyFont="1" applyBorder="1" applyAlignment="1">
      <alignment horizontal="center"/>
    </xf>
    <xf numFmtId="166" fontId="22" fillId="0" borderId="0" xfId="0" applyNumberFormat="1" applyFont="1"/>
    <xf numFmtId="1" fontId="22" fillId="0" borderId="3" xfId="0" applyNumberFormat="1" applyFont="1" applyBorder="1" applyAlignment="1">
      <alignment horizontal="center"/>
    </xf>
    <xf numFmtId="167" fontId="1" fillId="0" borderId="0" xfId="0" applyNumberFormat="1" applyFont="1"/>
    <xf numFmtId="10" fontId="1" fillId="0" borderId="0" xfId="0" applyNumberFormat="1" applyFont="1"/>
    <xf numFmtId="166" fontId="9" fillId="0" borderId="0" xfId="0" applyNumberFormat="1" applyFont="1"/>
    <xf numFmtId="10" fontId="3" fillId="0" borderId="0" xfId="0" applyNumberFormat="1" applyFont="1"/>
    <xf numFmtId="2" fontId="3" fillId="0" borderId="0" xfId="0" applyNumberFormat="1" applyFont="1"/>
    <xf numFmtId="4" fontId="12" fillId="0" borderId="0" xfId="0" applyNumberFormat="1" applyFont="1"/>
    <xf numFmtId="166" fontId="21" fillId="0" borderId="0" xfId="0" applyNumberFormat="1" applyFont="1"/>
    <xf numFmtId="165" fontId="12" fillId="0" borderId="0" xfId="0" applyNumberFormat="1" applyFont="1"/>
    <xf numFmtId="10" fontId="1" fillId="0" borderId="0" xfId="6" applyNumberFormat="1" applyFont="1"/>
    <xf numFmtId="168" fontId="1" fillId="0" borderId="0" xfId="6" applyNumberFormat="1" applyFont="1"/>
    <xf numFmtId="169" fontId="1" fillId="0" borderId="0" xfId="6" applyNumberFormat="1" applyFont="1"/>
    <xf numFmtId="0" fontId="1" fillId="0" borderId="0" xfId="6" applyNumberFormat="1" applyFont="1"/>
    <xf numFmtId="2" fontId="1" fillId="0" borderId="0" xfId="6" applyNumberFormat="1" applyFont="1"/>
    <xf numFmtId="9" fontId="1" fillId="0" borderId="0" xfId="6" applyFont="1"/>
    <xf numFmtId="2" fontId="1" fillId="0" borderId="0" xfId="0" applyNumberFormat="1" applyFont="1"/>
    <xf numFmtId="168" fontId="2" fillId="0" borderId="0" xfId="6" applyNumberFormat="1" applyFont="1"/>
    <xf numFmtId="168" fontId="10" fillId="0" borderId="0" xfId="6" applyNumberFormat="1" applyFont="1"/>
    <xf numFmtId="166" fontId="19" fillId="0" borderId="13" xfId="0" applyNumberFormat="1" applyFont="1" applyBorder="1"/>
    <xf numFmtId="166" fontId="19" fillId="0" borderId="32" xfId="0" applyNumberFormat="1" applyFont="1" applyBorder="1"/>
    <xf numFmtId="170" fontId="3" fillId="0" borderId="0" xfId="0" applyNumberFormat="1" applyFont="1"/>
    <xf numFmtId="166" fontId="17" fillId="0" borderId="2" xfId="0" applyNumberFormat="1" applyFont="1" applyBorder="1"/>
  </cellXfs>
  <cellStyles count="7">
    <cellStyle name="Normal" xfId="0" builtinId="0"/>
    <cellStyle name="Normal 2" xfId="3" xr:uid="{00000000-0005-0000-0000-000001000000}"/>
    <cellStyle name="Normal 2 2" xfId="5" xr:uid="{00000000-0005-0000-0000-000002000000}"/>
    <cellStyle name="Normal 3" xfId="4" xr:uid="{00000000-0005-0000-0000-000003000000}"/>
    <cellStyle name="Normal_Compound  &amp; Feedstuffs in NI" xfId="1" xr:uid="{00000000-0005-0000-0000-000004000000}"/>
    <cellStyle name="Normal_Data" xfId="2" xr:uid="{00000000-0005-0000-0000-000005000000}"/>
    <cellStyle name="Percent" xfId="6"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3333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Total Compounds and Processed Feeds</a:t>
            </a:r>
          </a:p>
        </c:rich>
      </c:tx>
      <c:layout>
        <c:manualLayout>
          <c:xMode val="edge"/>
          <c:yMode val="edge"/>
          <c:x val="0.30877201799277243"/>
          <c:y val="2.0057376745280006E-2"/>
        </c:manualLayout>
      </c:layout>
      <c:overlay val="0"/>
      <c:spPr>
        <a:noFill/>
        <a:ln w="25400">
          <a:noFill/>
        </a:ln>
      </c:spPr>
    </c:title>
    <c:autoTitleDeleted val="0"/>
    <c:plotArea>
      <c:layout>
        <c:manualLayout>
          <c:layoutTarget val="inner"/>
          <c:xMode val="edge"/>
          <c:yMode val="edge"/>
          <c:x val="9.239768720237318E-2"/>
          <c:y val="9.7421544191356541E-2"/>
          <c:w val="0.87953241488841361"/>
          <c:h val="0.76504565585565365"/>
        </c:manualLayout>
      </c:layout>
      <c:lineChart>
        <c:grouping val="standard"/>
        <c:varyColors val="0"/>
        <c:ser>
          <c:idx val="0"/>
          <c:order val="0"/>
          <c:tx>
            <c:v>2024</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244.55798825475469</c:v>
              </c:pt>
              <c:pt idx="1">
                <c:v>239.10860399415719</c:v>
              </c:pt>
              <c:pt idx="2">
                <c:v>270.26101759868499</c:v>
              </c:pt>
              <c:pt idx="3">
                <c:v>225.11573179877325</c:v>
              </c:pt>
              <c:pt idx="4">
                <c:v>222.0809361329699</c:v>
              </c:pt>
              <c:pt idx="5">
                <c:v>215.28839151496666</c:v>
              </c:pt>
              <c:pt idx="6">
                <c:v>216.99107062904136</c:v>
              </c:pt>
              <c:pt idx="7">
                <c:v>210.69613692280222</c:v>
              </c:pt>
              <c:pt idx="8">
                <c:v>225.48307415530482</c:v>
              </c:pt>
              <c:pt idx="9">
                <c:v>244.67084721022877</c:v>
              </c:pt>
              <c:pt idx="10">
                <c:v>241.36294338682768</c:v>
              </c:pt>
              <c:pt idx="11">
                <c:v>304.49397472639737</c:v>
              </c:pt>
            </c:numLit>
          </c:val>
          <c:smooth val="0"/>
          <c:extLst>
            <c:ext xmlns:c16="http://schemas.microsoft.com/office/drawing/2014/chart" uri="{C3380CC4-5D6E-409C-BE32-E72D297353CC}">
              <c16:uniqueId val="{00000000-0817-49DB-8810-3245B7CFFC51}"/>
            </c:ext>
          </c:extLst>
        </c:ser>
        <c:ser>
          <c:idx val="1"/>
          <c:order val="1"/>
          <c:tx>
            <c:v>2025</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269.42503068979147</c:v>
              </c:pt>
              <c:pt idx="1">
                <c:v>255.94592573676155</c:v>
              </c:pt>
              <c:pt idx="2">
                <c:v>290.92986878639903</c:v>
              </c:pt>
              <c:pt idx="3">
                <c:v>255.93310615798322</c:v>
              </c:pt>
              <c:pt idx="4">
                <c:v>237.62164117474811</c:v>
              </c:pt>
              <c:pt idx="5">
                <c:v>254.84837833031102</c:v>
              </c:pt>
              <c:pt idx="6">
                <c:v>228.32334205124633</c:v>
              </c:pt>
              <c:pt idx="7">
                <c:v>213.08009789396689</c:v>
              </c:pt>
              <c:pt idx="8">
                <c:v>255.91594379933088</c:v>
              </c:pt>
              <c:pt idx="9">
                <c:v>252.71030599327889</c:v>
              </c:pt>
              <c:pt idx="10">
                <c:v>247.39496958662417</c:v>
              </c:pt>
              <c:pt idx="11">
                <c:v>287.36496669562939</c:v>
              </c:pt>
            </c:numLit>
          </c:val>
          <c:smooth val="0"/>
          <c:extLst>
            <c:ext xmlns:c16="http://schemas.microsoft.com/office/drawing/2014/chart" uri="{C3380CC4-5D6E-409C-BE32-E72D297353CC}">
              <c16:uniqueId val="{00000001-0817-49DB-8810-3245B7CFFC51}"/>
            </c:ext>
          </c:extLst>
        </c:ser>
        <c:dLbls>
          <c:showLegendKey val="0"/>
          <c:showVal val="0"/>
          <c:showCatName val="0"/>
          <c:showSerName val="0"/>
          <c:showPercent val="0"/>
          <c:showBubbleSize val="0"/>
        </c:dLbls>
        <c:smooth val="0"/>
        <c:axId val="208154624"/>
        <c:axId val="208151488"/>
      </c:lineChart>
      <c:catAx>
        <c:axId val="208154624"/>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8151488"/>
        <c:crossesAt val="120"/>
        <c:auto val="0"/>
        <c:lblAlgn val="ctr"/>
        <c:lblOffset val="100"/>
        <c:tickLblSkip val="1"/>
        <c:tickMarkSkip val="1"/>
        <c:noMultiLvlLbl val="0"/>
      </c:catAx>
      <c:valAx>
        <c:axId val="208151488"/>
        <c:scaling>
          <c:orientation val="minMax"/>
          <c:min val="130"/>
        </c:scaling>
        <c:delete val="0"/>
        <c:axPos val="l"/>
        <c:majorGridlines>
          <c:spPr>
            <a:ln w="3175">
              <a:solidFill>
                <a:schemeClr val="bg1"/>
              </a:solidFill>
              <a:prstDash val="solid"/>
            </a:ln>
          </c:spPr>
        </c:majorGridlines>
        <c:title>
          <c:tx>
            <c:rich>
              <a:bodyPr/>
              <a:lstStyle/>
              <a:p>
                <a:pPr>
                  <a:defRPr sz="1000" b="1" i="0" u="none" strike="noStrike" baseline="0">
                    <a:solidFill>
                      <a:srgbClr val="000000"/>
                    </a:solidFill>
                    <a:latin typeface="Arial"/>
                    <a:ea typeface="Arial"/>
                    <a:cs typeface="Arial"/>
                  </a:defRPr>
                </a:pPr>
                <a:r>
                  <a:rPr lang="en-GB"/>
                  <a:t>thousand tonnes</a:t>
                </a:r>
              </a:p>
            </c:rich>
          </c:tx>
          <c:layout>
            <c:manualLayout>
              <c:xMode val="edge"/>
              <c:yMode val="edge"/>
              <c:x val="9.3567278179631994E-3"/>
              <c:y val="0.2808032744339100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815462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Dairy Cow Feeds</a:t>
            </a:r>
          </a:p>
        </c:rich>
      </c:tx>
      <c:layout>
        <c:manualLayout>
          <c:xMode val="edge"/>
          <c:yMode val="edge"/>
          <c:x val="0.36986383834511088"/>
          <c:y val="2.6315898163568472E-2"/>
        </c:manualLayout>
      </c:layout>
      <c:overlay val="0"/>
      <c:spPr>
        <a:noFill/>
        <a:ln w="25400">
          <a:noFill/>
        </a:ln>
      </c:spPr>
    </c:title>
    <c:autoTitleDeleted val="0"/>
    <c:plotArea>
      <c:layout>
        <c:manualLayout>
          <c:layoutTarget val="inner"/>
          <c:xMode val="edge"/>
          <c:yMode val="edge"/>
          <c:x val="0.15525148770043068"/>
          <c:y val="0.13533890484120994"/>
          <c:w val="0.79908853963450865"/>
          <c:h val="0.63534096994901024"/>
        </c:manualLayout>
      </c:layout>
      <c:lineChart>
        <c:grouping val="standard"/>
        <c:varyColors val="0"/>
        <c:ser>
          <c:idx val="0"/>
          <c:order val="0"/>
          <c:tx>
            <c:v>2024</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78.985593529324646</c:v>
              </c:pt>
              <c:pt idx="1">
                <c:v>80.373960421814687</c:v>
              </c:pt>
              <c:pt idx="2">
                <c:v>93.103039994449361</c:v>
              </c:pt>
              <c:pt idx="3">
                <c:v>79.144631314640662</c:v>
              </c:pt>
              <c:pt idx="4">
                <c:v>78.860401314700582</c:v>
              </c:pt>
              <c:pt idx="5">
                <c:v>76.303682089187006</c:v>
              </c:pt>
              <c:pt idx="6">
                <c:v>73.142214825500631</c:v>
              </c:pt>
              <c:pt idx="7">
                <c:v>69.073923580573549</c:v>
              </c:pt>
              <c:pt idx="8">
                <c:v>73.625575579690818</c:v>
              </c:pt>
              <c:pt idx="9">
                <c:v>80.223738169698805</c:v>
              </c:pt>
              <c:pt idx="10">
                <c:v>81.886577303450338</c:v>
              </c:pt>
              <c:pt idx="11">
                <c:v>103.52539870828822</c:v>
              </c:pt>
            </c:numLit>
          </c:val>
          <c:smooth val="0"/>
          <c:extLst>
            <c:ext xmlns:c16="http://schemas.microsoft.com/office/drawing/2014/chart" uri="{C3380CC4-5D6E-409C-BE32-E72D297353CC}">
              <c16:uniqueId val="{00000000-4298-42C9-8660-D6A2989AE87C}"/>
            </c:ext>
          </c:extLst>
        </c:ser>
        <c:ser>
          <c:idx val="1"/>
          <c:order val="1"/>
          <c:tx>
            <c:v>2025</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91.836082190646579</c:v>
              </c:pt>
              <c:pt idx="1">
                <c:v>88.964728782571271</c:v>
              </c:pt>
              <c:pt idx="2">
                <c:v>105.1398040420458</c:v>
              </c:pt>
              <c:pt idx="3">
                <c:v>94.657661895045777</c:v>
              </c:pt>
              <c:pt idx="4">
                <c:v>87.587820435544728</c:v>
              </c:pt>
              <c:pt idx="5">
                <c:v>90.224594766144818</c:v>
              </c:pt>
              <c:pt idx="6">
                <c:v>83.33522092866022</c:v>
              </c:pt>
              <c:pt idx="7">
                <c:v>73.530661808605643</c:v>
              </c:pt>
              <c:pt idx="8">
                <c:v>83.781196961715764</c:v>
              </c:pt>
              <c:pt idx="9">
                <c:v>83.117083350465919</c:v>
              </c:pt>
              <c:pt idx="10">
                <c:v>82.276776907940828</c:v>
              </c:pt>
              <c:pt idx="11">
                <c:v>102.02553343309438</c:v>
              </c:pt>
            </c:numLit>
          </c:val>
          <c:smooth val="0"/>
          <c:extLst>
            <c:ext xmlns:c16="http://schemas.microsoft.com/office/drawing/2014/chart" uri="{C3380CC4-5D6E-409C-BE32-E72D297353CC}">
              <c16:uniqueId val="{00000001-4298-42C9-8660-D6A2989AE87C}"/>
            </c:ext>
          </c:extLst>
        </c:ser>
        <c:dLbls>
          <c:showLegendKey val="0"/>
          <c:showVal val="0"/>
          <c:showCatName val="0"/>
          <c:showSerName val="0"/>
          <c:showPercent val="0"/>
          <c:showBubbleSize val="0"/>
        </c:dLbls>
        <c:smooth val="0"/>
        <c:axId val="208153840"/>
        <c:axId val="208149136"/>
      </c:lineChart>
      <c:catAx>
        <c:axId val="208153840"/>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alpha val="95000"/>
              </a:srgbClr>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149136"/>
        <c:crossesAt val="20"/>
        <c:auto val="0"/>
        <c:lblAlgn val="ctr"/>
        <c:lblOffset val="100"/>
        <c:tickLblSkip val="1"/>
        <c:tickMarkSkip val="1"/>
        <c:noMultiLvlLbl val="0"/>
      </c:catAx>
      <c:valAx>
        <c:axId val="208149136"/>
        <c:scaling>
          <c:orientation val="minMax"/>
          <c:max val="130"/>
          <c:min val="30"/>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5.022842249131014E-2"/>
              <c:y val="0.2218054273786481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153840"/>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Pig Feed</a:t>
            </a:r>
          </a:p>
        </c:rich>
      </c:tx>
      <c:layout>
        <c:manualLayout>
          <c:xMode val="edge"/>
          <c:yMode val="edge"/>
          <c:x val="0.46555873473539411"/>
          <c:y val="2.5547559072938663E-2"/>
        </c:manualLayout>
      </c:layout>
      <c:overlay val="0"/>
      <c:spPr>
        <a:noFill/>
        <a:ln w="25400">
          <a:noFill/>
        </a:ln>
      </c:spPr>
    </c:title>
    <c:autoTitleDeleted val="0"/>
    <c:plotArea>
      <c:layout>
        <c:manualLayout>
          <c:layoutTarget val="inner"/>
          <c:xMode val="edge"/>
          <c:yMode val="edge"/>
          <c:x val="0.15201917868910841"/>
          <c:y val="0.13868674925309565"/>
          <c:w val="0.80047598778483586"/>
          <c:h val="0.58029455608532121"/>
        </c:manualLayout>
      </c:layout>
      <c:lineChart>
        <c:grouping val="standard"/>
        <c:varyColors val="0"/>
        <c:ser>
          <c:idx val="0"/>
          <c:order val="0"/>
          <c:tx>
            <c:v>2024</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20.187780939612587</c:v>
              </c:pt>
              <c:pt idx="1">
                <c:v>19.848719454105872</c:v>
              </c:pt>
              <c:pt idx="2">
                <c:v>20.123571024409834</c:v>
              </c:pt>
              <c:pt idx="3">
                <c:v>18.910629210531901</c:v>
              </c:pt>
              <c:pt idx="4">
                <c:v>21.327875340245708</c:v>
              </c:pt>
              <c:pt idx="5">
                <c:v>20.337349347535163</c:v>
              </c:pt>
              <c:pt idx="6">
                <c:v>23.27539808705631</c:v>
              </c:pt>
              <c:pt idx="7">
                <c:v>21.903988513159149</c:v>
              </c:pt>
              <c:pt idx="8">
                <c:v>21.261213357362479</c:v>
              </c:pt>
              <c:pt idx="9">
                <c:v>23.413286955029434</c:v>
              </c:pt>
              <c:pt idx="10">
                <c:v>21.024586155218071</c:v>
              </c:pt>
              <c:pt idx="11">
                <c:v>24.40009879357898</c:v>
              </c:pt>
            </c:numLit>
          </c:val>
          <c:smooth val="0"/>
          <c:extLst>
            <c:ext xmlns:c16="http://schemas.microsoft.com/office/drawing/2014/chart" uri="{C3380CC4-5D6E-409C-BE32-E72D297353CC}">
              <c16:uniqueId val="{00000000-FCE8-4071-A21A-2D1D8E9F052A}"/>
            </c:ext>
          </c:extLst>
        </c:ser>
        <c:ser>
          <c:idx val="1"/>
          <c:order val="1"/>
          <c:tx>
            <c:v>2025</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22.185634638206643</c:v>
              </c:pt>
              <c:pt idx="1">
                <c:v>20.720902237199141</c:v>
              </c:pt>
              <c:pt idx="2">
                <c:v>22.158828796801142</c:v>
              </c:pt>
              <c:pt idx="3">
                <c:v>20.814408568301499</c:v>
              </c:pt>
              <c:pt idx="4">
                <c:v>19.487610762271224</c:v>
              </c:pt>
              <c:pt idx="5">
                <c:v>19.670350413669862</c:v>
              </c:pt>
              <c:pt idx="6">
                <c:v>20.165869556791456</c:v>
              </c:pt>
              <c:pt idx="7">
                <c:v>19.362434740808663</c:v>
              </c:pt>
              <c:pt idx="8">
                <c:v>21.26703129559019</c:v>
              </c:pt>
              <c:pt idx="9">
                <c:v>22.050597614630057</c:v>
              </c:pt>
              <c:pt idx="10">
                <c:v>20.990215495338976</c:v>
              </c:pt>
              <c:pt idx="11">
                <c:v>23.002217244608971</c:v>
              </c:pt>
            </c:numLit>
          </c:val>
          <c:smooth val="0"/>
          <c:extLst>
            <c:ext xmlns:c16="http://schemas.microsoft.com/office/drawing/2014/chart" uri="{C3380CC4-5D6E-409C-BE32-E72D297353CC}">
              <c16:uniqueId val="{00000001-FCE8-4071-A21A-2D1D8E9F052A}"/>
            </c:ext>
          </c:extLst>
        </c:ser>
        <c:dLbls>
          <c:showLegendKey val="0"/>
          <c:showVal val="0"/>
          <c:showCatName val="0"/>
          <c:showSerName val="0"/>
          <c:showPercent val="0"/>
          <c:showBubbleSize val="0"/>
        </c:dLbls>
        <c:smooth val="0"/>
        <c:axId val="208153056"/>
        <c:axId val="208154232"/>
      </c:lineChart>
      <c:catAx>
        <c:axId val="208153056"/>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154232"/>
        <c:crossesAt val="6"/>
        <c:auto val="0"/>
        <c:lblAlgn val="ctr"/>
        <c:lblOffset val="100"/>
        <c:tickLblSkip val="1"/>
        <c:tickMarkSkip val="1"/>
        <c:noMultiLvlLbl val="0"/>
      </c:catAx>
      <c:valAx>
        <c:axId val="208154232"/>
        <c:scaling>
          <c:orientation val="minMax"/>
          <c:max val="30"/>
          <c:min val="14"/>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3.5629495005259811E-2"/>
              <c:y val="0.2299280316564581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153056"/>
        <c:crosses val="autoZero"/>
        <c:crossBetween val="midCat"/>
        <c:majorUnit val="4"/>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horizont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Poultry Feed</a:t>
            </a:r>
          </a:p>
        </c:rich>
      </c:tx>
      <c:layout>
        <c:manualLayout>
          <c:xMode val="edge"/>
          <c:yMode val="edge"/>
          <c:x val="0.39622755584013131"/>
          <c:y val="2.7131885643341402E-2"/>
        </c:manualLayout>
      </c:layout>
      <c:overlay val="0"/>
      <c:spPr>
        <a:noFill/>
        <a:ln w="25400">
          <a:noFill/>
        </a:ln>
      </c:spPr>
    </c:title>
    <c:autoTitleDeleted val="0"/>
    <c:plotArea>
      <c:layout>
        <c:manualLayout>
          <c:layoutTarget val="inner"/>
          <c:xMode val="edge"/>
          <c:yMode val="edge"/>
          <c:x val="0.12264186252194539"/>
          <c:y val="0.13953541188005084"/>
          <c:w val="0.8066060958174095"/>
          <c:h val="0.635661320786855"/>
        </c:manualLayout>
      </c:layout>
      <c:lineChart>
        <c:grouping val="standard"/>
        <c:varyColors val="0"/>
        <c:ser>
          <c:idx val="0"/>
          <c:order val="0"/>
          <c:tx>
            <c:v>2024</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79.10085736820993</c:v>
              </c:pt>
              <c:pt idx="1">
                <c:v>72.984790038390599</c:v>
              </c:pt>
              <c:pt idx="2">
                <c:v>85.387116632320257</c:v>
              </c:pt>
              <c:pt idx="3">
                <c:v>73.850637671875305</c:v>
              </c:pt>
              <c:pt idx="4">
                <c:v>77.373245322302182</c:v>
              </c:pt>
              <c:pt idx="5">
                <c:v>76.184977742172777</c:v>
              </c:pt>
              <c:pt idx="6">
                <c:v>77.762695943655871</c:v>
              </c:pt>
              <c:pt idx="7">
                <c:v>75.867287364070165</c:v>
              </c:pt>
              <c:pt idx="8">
                <c:v>79.357631182434162</c:v>
              </c:pt>
              <c:pt idx="9">
                <c:v>80.835997311539188</c:v>
              </c:pt>
              <c:pt idx="10">
                <c:v>76.589022224091607</c:v>
              </c:pt>
              <c:pt idx="11">
                <c:v>98.449677021302662</c:v>
              </c:pt>
            </c:numLit>
          </c:val>
          <c:smooth val="0"/>
          <c:extLst>
            <c:ext xmlns:c16="http://schemas.microsoft.com/office/drawing/2014/chart" uri="{C3380CC4-5D6E-409C-BE32-E72D297353CC}">
              <c16:uniqueId val="{00000000-0CB5-4EDD-B105-50FB3C8A5020}"/>
            </c:ext>
          </c:extLst>
        </c:ser>
        <c:ser>
          <c:idx val="1"/>
          <c:order val="1"/>
          <c:tx>
            <c:v>2025</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81.883340957020906</c:v>
              </c:pt>
              <c:pt idx="1">
                <c:v>76.044821357701679</c:v>
              </c:pt>
              <c:pt idx="2">
                <c:v>85.993751866416034</c:v>
              </c:pt>
              <c:pt idx="3">
                <c:v>78.292470005756627</c:v>
              </c:pt>
              <c:pt idx="4">
                <c:v>82.588570624057695</c:v>
              </c:pt>
              <c:pt idx="5">
                <c:v>93.943804243965104</c:v>
              </c:pt>
              <c:pt idx="6">
                <c:v>78.46149265430634</c:v>
              </c:pt>
              <c:pt idx="7">
                <c:v>75.10933048744522</c:v>
              </c:pt>
              <c:pt idx="8">
                <c:v>92.531599165991921</c:v>
              </c:pt>
              <c:pt idx="9">
                <c:v>84.253162195938174</c:v>
              </c:pt>
              <c:pt idx="10">
                <c:v>79.829626375571266</c:v>
              </c:pt>
              <c:pt idx="11">
                <c:v>83.831628286502962</c:v>
              </c:pt>
            </c:numLit>
          </c:val>
          <c:smooth val="0"/>
          <c:extLst>
            <c:ext xmlns:c16="http://schemas.microsoft.com/office/drawing/2014/chart" uri="{C3380CC4-5D6E-409C-BE32-E72D297353CC}">
              <c16:uniqueId val="{00000001-0CB5-4EDD-B105-50FB3C8A5020}"/>
            </c:ext>
          </c:extLst>
        </c:ser>
        <c:dLbls>
          <c:showLegendKey val="0"/>
          <c:showVal val="0"/>
          <c:showCatName val="0"/>
          <c:showSerName val="0"/>
          <c:showPercent val="0"/>
          <c:showBubbleSize val="0"/>
        </c:dLbls>
        <c:smooth val="0"/>
        <c:axId val="208155016"/>
        <c:axId val="206862144"/>
      </c:lineChart>
      <c:catAx>
        <c:axId val="208155016"/>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6862144"/>
        <c:crossesAt val="44"/>
        <c:auto val="0"/>
        <c:lblAlgn val="ctr"/>
        <c:lblOffset val="100"/>
        <c:tickLblSkip val="1"/>
        <c:tickMarkSkip val="1"/>
        <c:noMultiLvlLbl val="0"/>
      </c:catAx>
      <c:valAx>
        <c:axId val="206862144"/>
        <c:scaling>
          <c:orientation val="minMax"/>
          <c:min val="46"/>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1.8867978849531387E-2"/>
              <c:y val="0.251938938116741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155016"/>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horizontalDpi="-4"/>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Sheep Feed</a:t>
            </a:r>
          </a:p>
        </c:rich>
      </c:tx>
      <c:layout>
        <c:manualLayout>
          <c:xMode val="edge"/>
          <c:yMode val="edge"/>
          <c:x val="0.42576453257560837"/>
          <c:y val="2.6820098985172812E-2"/>
        </c:manualLayout>
      </c:layout>
      <c:overlay val="0"/>
      <c:spPr>
        <a:noFill/>
        <a:ln w="25400">
          <a:noFill/>
        </a:ln>
      </c:spPr>
    </c:title>
    <c:autoTitleDeleted val="0"/>
    <c:plotArea>
      <c:layout>
        <c:manualLayout>
          <c:layoutTarget val="inner"/>
          <c:xMode val="edge"/>
          <c:yMode val="edge"/>
          <c:x val="0.16593902069430863"/>
          <c:y val="0.19185585751197443"/>
          <c:w val="0.7860268262263197"/>
          <c:h val="0.60153650581025475"/>
        </c:manualLayout>
      </c:layout>
      <c:lineChart>
        <c:grouping val="standard"/>
        <c:varyColors val="0"/>
        <c:ser>
          <c:idx val="0"/>
          <c:order val="0"/>
          <c:tx>
            <c:v>2024</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7.6871176477151808</c:v>
              </c:pt>
              <c:pt idx="1">
                <c:v>9.0316337732136258</c:v>
              </c:pt>
              <c:pt idx="2">
                <c:v>11.587470928851962</c:v>
              </c:pt>
              <c:pt idx="3">
                <c:v>6.6049281375316857</c:v>
              </c:pt>
              <c:pt idx="4">
                <c:v>4.2339206188367164</c:v>
              </c:pt>
              <c:pt idx="5">
                <c:v>3.895690163485825</c:v>
              </c:pt>
              <c:pt idx="6">
                <c:v>4.022785545549274</c:v>
              </c:pt>
              <c:pt idx="7">
                <c:v>3.5391387293483012</c:v>
              </c:pt>
              <c:pt idx="8">
                <c:v>3.6356996906398535</c:v>
              </c:pt>
              <c:pt idx="9">
                <c:v>4.032806356011867</c:v>
              </c:pt>
              <c:pt idx="10">
                <c:v>3.814576012795329</c:v>
              </c:pt>
              <c:pt idx="11">
                <c:v>5.8389458756367567</c:v>
              </c:pt>
            </c:numLit>
          </c:val>
          <c:smooth val="0"/>
          <c:extLst>
            <c:ext xmlns:c16="http://schemas.microsoft.com/office/drawing/2014/chart" uri="{C3380CC4-5D6E-409C-BE32-E72D297353CC}">
              <c16:uniqueId val="{00000000-4D86-4328-881E-F368DD839006}"/>
            </c:ext>
          </c:extLst>
        </c:ser>
        <c:ser>
          <c:idx val="1"/>
          <c:order val="1"/>
          <c:tx>
            <c:v>2025</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8.421343153637233</c:v>
              </c:pt>
              <c:pt idx="1">
                <c:v>10.273365921987413</c:v>
              </c:pt>
              <c:pt idx="2">
                <c:v>11.645723600984098</c:v>
              </c:pt>
              <c:pt idx="3">
                <c:v>6.8831184025367502</c:v>
              </c:pt>
              <c:pt idx="4">
                <c:v>4.3404318812545535</c:v>
              </c:pt>
              <c:pt idx="5">
                <c:v>4.339437926222157</c:v>
              </c:pt>
              <c:pt idx="6">
                <c:v>4.1435507309423896</c:v>
              </c:pt>
              <c:pt idx="7">
                <c:v>3.7441388567095566</c:v>
              </c:pt>
              <c:pt idx="8">
                <c:v>3.7317508609231296</c:v>
              </c:pt>
              <c:pt idx="9">
                <c:v>3.7602675313818454</c:v>
              </c:pt>
              <c:pt idx="10">
                <c:v>3.8192098944859505</c:v>
              </c:pt>
              <c:pt idx="11">
                <c:v>5.5577586661548102</c:v>
              </c:pt>
            </c:numLit>
          </c:val>
          <c:smooth val="0"/>
          <c:extLst>
            <c:ext xmlns:c16="http://schemas.microsoft.com/office/drawing/2014/chart" uri="{C3380CC4-5D6E-409C-BE32-E72D297353CC}">
              <c16:uniqueId val="{00000001-4D86-4328-881E-F368DD839006}"/>
            </c:ext>
          </c:extLst>
        </c:ser>
        <c:dLbls>
          <c:showLegendKey val="0"/>
          <c:showVal val="0"/>
          <c:showCatName val="0"/>
          <c:showSerName val="0"/>
          <c:showPercent val="0"/>
          <c:showBubbleSize val="0"/>
        </c:dLbls>
        <c:smooth val="0"/>
        <c:axId val="468489392"/>
        <c:axId val="468489000"/>
      </c:lineChart>
      <c:catAx>
        <c:axId val="468489392"/>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89000"/>
        <c:crosses val="autoZero"/>
        <c:auto val="0"/>
        <c:lblAlgn val="ctr"/>
        <c:lblOffset val="100"/>
        <c:tickLblSkip val="1"/>
        <c:tickMarkSkip val="1"/>
        <c:noMultiLvlLbl val="0"/>
      </c:catAx>
      <c:valAx>
        <c:axId val="468489000"/>
        <c:scaling>
          <c:orientation val="minMax"/>
          <c:max val="20"/>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4.0956032456727222E-2"/>
              <c:y val="0.2646445458909076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89392"/>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1465" r="0.75000000000001465" t="1" header="0.5" footer="0.5"/>
    <c:pageSetup paperSize="9"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All Other Cattle and Calf Feed</a:t>
            </a:r>
          </a:p>
        </c:rich>
      </c:tx>
      <c:layout>
        <c:manualLayout>
          <c:xMode val="edge"/>
          <c:yMode val="edge"/>
          <c:x val="0.28730512249443207"/>
          <c:y val="2.4647887323944052E-2"/>
        </c:manualLayout>
      </c:layout>
      <c:overlay val="0"/>
      <c:spPr>
        <a:noFill/>
        <a:ln w="25400">
          <a:noFill/>
        </a:ln>
      </c:spPr>
    </c:title>
    <c:autoTitleDeleted val="0"/>
    <c:plotArea>
      <c:layout>
        <c:manualLayout>
          <c:layoutTarget val="inner"/>
          <c:xMode val="edge"/>
          <c:yMode val="edge"/>
          <c:x val="0.11581291759464943"/>
          <c:y val="0.15845070422535221"/>
          <c:w val="0.77951002227171495"/>
          <c:h val="0.56338028169014087"/>
        </c:manualLayout>
      </c:layout>
      <c:lineChart>
        <c:grouping val="standard"/>
        <c:varyColors val="0"/>
        <c:ser>
          <c:idx val="0"/>
          <c:order val="0"/>
          <c:tx>
            <c:v>2024</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51.153303003272967</c:v>
              </c:pt>
              <c:pt idx="1">
                <c:v>50.08720617119539</c:v>
              </c:pt>
              <c:pt idx="2">
                <c:v>51.854465093375822</c:v>
              </c:pt>
              <c:pt idx="3">
                <c:v>40.055262291351681</c:v>
              </c:pt>
              <c:pt idx="4">
                <c:v>34.422377045166996</c:v>
              </c:pt>
              <c:pt idx="5">
                <c:v>31.393226849832008</c:v>
              </c:pt>
              <c:pt idx="6">
                <c:v>33.210933476106256</c:v>
              </c:pt>
              <c:pt idx="7">
                <c:v>34.953377115900032</c:v>
              </c:pt>
              <c:pt idx="8">
                <c:v>41.133069037560269</c:v>
              </c:pt>
              <c:pt idx="9">
                <c:v>49.449510490962787</c:v>
              </c:pt>
              <c:pt idx="10">
                <c:v>50.520457120997719</c:v>
              </c:pt>
              <c:pt idx="11">
                <c:v>62.427110596735702</c:v>
              </c:pt>
            </c:numLit>
          </c:val>
          <c:smooth val="0"/>
          <c:extLst>
            <c:ext xmlns:c16="http://schemas.microsoft.com/office/drawing/2014/chart" uri="{C3380CC4-5D6E-409C-BE32-E72D297353CC}">
              <c16:uniqueId val="{00000000-6C9C-41BA-BF41-984853193325}"/>
            </c:ext>
          </c:extLst>
        </c:ser>
        <c:ser>
          <c:idx val="1"/>
          <c:order val="1"/>
          <c:tx>
            <c:v>2025</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55.760884824987464</c:v>
              </c:pt>
              <c:pt idx="1">
                <c:v>52.160836776855867</c:v>
              </c:pt>
              <c:pt idx="2">
                <c:v>56.03470708772452</c:v>
              </c:pt>
              <c:pt idx="3">
                <c:v>47.109101479926991</c:v>
              </c:pt>
              <c:pt idx="4">
                <c:v>36.750659212029746</c:v>
              </c:pt>
              <c:pt idx="5">
                <c:v>37.900120412133511</c:v>
              </c:pt>
              <c:pt idx="6">
                <c:v>35.598041832822929</c:v>
              </c:pt>
              <c:pt idx="7">
                <c:v>35.36301460904992</c:v>
              </c:pt>
              <c:pt idx="8">
                <c:v>46.354558048190945</c:v>
              </c:pt>
              <c:pt idx="9">
                <c:v>51.12210631048832</c:v>
              </c:pt>
              <c:pt idx="10">
                <c:v>52.326991676638563</c:v>
              </c:pt>
              <c:pt idx="11">
                <c:v>62.80761528209279</c:v>
              </c:pt>
            </c:numLit>
          </c:val>
          <c:smooth val="0"/>
          <c:extLst>
            <c:ext xmlns:c16="http://schemas.microsoft.com/office/drawing/2014/chart" uri="{C3380CC4-5D6E-409C-BE32-E72D297353CC}">
              <c16:uniqueId val="{00000001-6C9C-41BA-BF41-984853193325}"/>
            </c:ext>
          </c:extLst>
        </c:ser>
        <c:dLbls>
          <c:showLegendKey val="0"/>
          <c:showVal val="0"/>
          <c:showCatName val="0"/>
          <c:showSerName val="0"/>
          <c:showPercent val="0"/>
          <c:showBubbleSize val="0"/>
        </c:dLbls>
        <c:smooth val="0"/>
        <c:axId val="468487824"/>
        <c:axId val="468488608"/>
      </c:lineChart>
      <c:catAx>
        <c:axId val="468487824"/>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88608"/>
        <c:crossesAt val="0"/>
        <c:auto val="0"/>
        <c:lblAlgn val="ctr"/>
        <c:lblOffset val="100"/>
        <c:tickLblSkip val="1"/>
        <c:tickMarkSkip val="1"/>
        <c:noMultiLvlLbl val="0"/>
      </c:catAx>
      <c:valAx>
        <c:axId val="468488608"/>
        <c:scaling>
          <c:orientation val="minMax"/>
          <c:max val="80"/>
          <c:min val="10"/>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1.5590200445434301E-2"/>
              <c:y val="0.2253521126760563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87824"/>
        <c:crosses val="autoZero"/>
        <c:crossBetween val="midCat"/>
        <c:majorUnit val="10"/>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 l="0" r="0" t="0.59055118110234328"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sz="1000" b="1" i="0" u="none" strike="noStrike" baseline="0">
                <a:solidFill>
                  <a:srgbClr val="000000"/>
                </a:solidFill>
                <a:latin typeface="Arial"/>
                <a:cs typeface="Arial"/>
              </a:rPr>
              <a:t>All Other Compounds and Processed Feeds </a:t>
            </a:r>
            <a:r>
              <a:rPr lang="en-GB" sz="1100" b="1" i="0" u="none" strike="noStrike" baseline="0">
                <a:solidFill>
                  <a:srgbClr val="000000"/>
                </a:solidFill>
                <a:latin typeface="Arial"/>
                <a:cs typeface="Arial"/>
              </a:rPr>
              <a:t>      </a:t>
            </a:r>
          </a:p>
        </c:rich>
      </c:tx>
      <c:layout>
        <c:manualLayout>
          <c:xMode val="edge"/>
          <c:yMode val="edge"/>
          <c:x val="0.14081145584727156"/>
          <c:y val="2.5362475884329806E-2"/>
        </c:manualLayout>
      </c:layout>
      <c:overlay val="0"/>
      <c:spPr>
        <a:noFill/>
        <a:ln w="25400">
          <a:noFill/>
        </a:ln>
      </c:spPr>
    </c:title>
    <c:autoTitleDeleted val="0"/>
    <c:plotArea>
      <c:layout>
        <c:manualLayout>
          <c:layoutTarget val="inner"/>
          <c:xMode val="edge"/>
          <c:yMode val="edge"/>
          <c:x val="0.11455847255369929"/>
          <c:y val="0.19927659623401867"/>
          <c:w val="0.83293556085918863"/>
          <c:h val="0.62319226458638965"/>
        </c:manualLayout>
      </c:layout>
      <c:lineChart>
        <c:grouping val="standard"/>
        <c:varyColors val="0"/>
        <c:ser>
          <c:idx val="0"/>
          <c:order val="0"/>
          <c:tx>
            <c:v>2024</c:v>
          </c:tx>
          <c:spPr>
            <a:ln w="22225">
              <a:solidFill>
                <a:srgbClr val="0000FF"/>
              </a:solidFill>
              <a:prstDash val="sysDash"/>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7.4433357666193736</c:v>
              </c:pt>
              <c:pt idx="1">
                <c:v>6.7822941354370103</c:v>
              </c:pt>
              <c:pt idx="2">
                <c:v>8.2053539252777092</c:v>
              </c:pt>
              <c:pt idx="3">
                <c:v>6.5496431728420248</c:v>
              </c:pt>
              <c:pt idx="4">
                <c:v>5.8631164917176957</c:v>
              </c:pt>
              <c:pt idx="5">
                <c:v>7.1734653227539065</c:v>
              </c:pt>
              <c:pt idx="6">
                <c:v>5.5770427511730194</c:v>
              </c:pt>
              <c:pt idx="7">
                <c:v>5.3584216197509758</c:v>
              </c:pt>
              <c:pt idx="8">
                <c:v>6.4698853076171883</c:v>
              </c:pt>
              <c:pt idx="9">
                <c:v>6.7155079269866951</c:v>
              </c:pt>
              <c:pt idx="10">
                <c:v>7.5277245702745912</c:v>
              </c:pt>
              <c:pt idx="11">
                <c:v>9.8527437308549892</c:v>
              </c:pt>
            </c:numLit>
          </c:val>
          <c:smooth val="0"/>
          <c:extLst>
            <c:ext xmlns:c16="http://schemas.microsoft.com/office/drawing/2014/chart" uri="{C3380CC4-5D6E-409C-BE32-E72D297353CC}">
              <c16:uniqueId val="{00000000-3F9D-4414-A752-5955D4DCF37E}"/>
            </c:ext>
          </c:extLst>
        </c:ser>
        <c:ser>
          <c:idx val="1"/>
          <c:order val="1"/>
          <c:tx>
            <c:v>2025</c:v>
          </c:tx>
          <c:spPr>
            <a:ln w="22225">
              <a:solidFill>
                <a:srgbClr val="FF0000"/>
              </a:solidFill>
              <a:prstDash val="solid"/>
            </a:ln>
          </c:spPr>
          <c:marker>
            <c:symbol val="none"/>
          </c:marker>
          <c:cat>
            <c:strLit>
              <c:ptCount val="12"/>
              <c:pt idx="0">
                <c:v>Jan</c:v>
              </c:pt>
              <c:pt idx="1">
                <c:v>Feb</c:v>
              </c:pt>
              <c:pt idx="2">
                <c:v>Mar</c:v>
              </c:pt>
              <c:pt idx="3">
                <c:v>Apr</c:v>
              </c:pt>
              <c:pt idx="4">
                <c:v>May</c:v>
              </c:pt>
              <c:pt idx="5">
                <c:v>Jun</c:v>
              </c:pt>
              <c:pt idx="6">
                <c:v>Jul</c:v>
              </c:pt>
              <c:pt idx="7">
                <c:v>Aug</c:v>
              </c:pt>
              <c:pt idx="8">
                <c:v>Sep</c:v>
              </c:pt>
              <c:pt idx="9">
                <c:v>Oct</c:v>
              </c:pt>
              <c:pt idx="10">
                <c:v>Nov</c:v>
              </c:pt>
              <c:pt idx="11">
                <c:v>Dec</c:v>
              </c:pt>
            </c:strLit>
          </c:cat>
          <c:val>
            <c:numLit>
              <c:formatCode>General</c:formatCode>
              <c:ptCount val="12"/>
              <c:pt idx="0">
                <c:v>9.337744925292661</c:v>
              </c:pt>
              <c:pt idx="1">
                <c:v>7.7812706604461672</c:v>
              </c:pt>
              <c:pt idx="2">
                <c:v>9.9570533924274436</c:v>
              </c:pt>
              <c:pt idx="3">
                <c:v>8.1763458064155596</c:v>
              </c:pt>
              <c:pt idx="4">
                <c:v>6.8665482595901493</c:v>
              </c:pt>
              <c:pt idx="5">
                <c:v>8.7700705681755551</c:v>
              </c:pt>
              <c:pt idx="6">
                <c:v>6.6191663477230067</c:v>
              </c:pt>
              <c:pt idx="7">
                <c:v>5.9705173913478848</c:v>
              </c:pt>
              <c:pt idx="8">
                <c:v>8.2498074669189467</c:v>
              </c:pt>
              <c:pt idx="9">
                <c:v>8.4070889903745645</c:v>
              </c:pt>
              <c:pt idx="10">
                <c:v>8.1521492366485599</c:v>
              </c:pt>
              <c:pt idx="11">
                <c:v>10.140213783175469</c:v>
              </c:pt>
            </c:numLit>
          </c:val>
          <c:smooth val="0"/>
          <c:extLst>
            <c:ext xmlns:c16="http://schemas.microsoft.com/office/drawing/2014/chart" uri="{C3380CC4-5D6E-409C-BE32-E72D297353CC}">
              <c16:uniqueId val="{00000001-3F9D-4414-A752-5955D4DCF37E}"/>
            </c:ext>
          </c:extLst>
        </c:ser>
        <c:dLbls>
          <c:showLegendKey val="0"/>
          <c:showVal val="0"/>
          <c:showCatName val="0"/>
          <c:showSerName val="0"/>
          <c:showPercent val="0"/>
          <c:showBubbleSize val="0"/>
        </c:dLbls>
        <c:smooth val="0"/>
        <c:axId val="468492920"/>
        <c:axId val="468488216"/>
      </c:lineChart>
      <c:catAx>
        <c:axId val="468492920"/>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88216"/>
        <c:crossesAt val="2"/>
        <c:auto val="0"/>
        <c:lblAlgn val="ctr"/>
        <c:lblOffset val="100"/>
        <c:tickLblSkip val="1"/>
        <c:tickMarkSkip val="1"/>
        <c:noMultiLvlLbl val="0"/>
      </c:catAx>
      <c:valAx>
        <c:axId val="468488216"/>
        <c:scaling>
          <c:orientation val="minMax"/>
          <c:max val="12"/>
          <c:min val="2"/>
        </c:scaling>
        <c:delete val="0"/>
        <c:axPos val="l"/>
        <c:majorGridlines>
          <c:spPr>
            <a:ln w="3175">
              <a:solidFill>
                <a:schemeClr val="bg1"/>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thousand tonnes</a:t>
                </a:r>
              </a:p>
            </c:rich>
          </c:tx>
          <c:layout>
            <c:manualLayout>
              <c:xMode val="edge"/>
              <c:yMode val="edge"/>
              <c:x val="1.6706443914081145E-2"/>
              <c:y val="0.3152193431338198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8492920"/>
        <c:crosses val="autoZero"/>
        <c:crossBetween val="midCat"/>
        <c:majorUnit val="2"/>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cid:image001.png@01D1AAB2.A3ADEC00"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cid:image001.png@01D1AAB2.A3ADEC00"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3</xdr:col>
      <xdr:colOff>584835</xdr:colOff>
      <xdr:row>0</xdr:row>
      <xdr:rowOff>142240</xdr:rowOff>
    </xdr:from>
    <xdr:to>
      <xdr:col>14</xdr:col>
      <xdr:colOff>212098</xdr:colOff>
      <xdr:row>7</xdr:row>
      <xdr:rowOff>97376</xdr:rowOff>
    </xdr:to>
    <xdr:sp macro="" textlink="">
      <xdr:nvSpPr>
        <xdr:cNvPr id="2" name="Text 14">
          <a:extLst>
            <a:ext uri="{FF2B5EF4-FFF2-40B4-BE49-F238E27FC236}">
              <a16:creationId xmlns:a16="http://schemas.microsoft.com/office/drawing/2014/main" id="{00000000-0008-0000-0000-000002000000}"/>
            </a:ext>
          </a:extLst>
        </xdr:cNvPr>
        <xdr:cNvSpPr txBox="1">
          <a:spLocks noChangeArrowheads="1"/>
        </xdr:cNvSpPr>
      </xdr:nvSpPr>
      <xdr:spPr bwMode="auto">
        <a:xfrm>
          <a:off x="4471035" y="142240"/>
          <a:ext cx="6322703" cy="1070196"/>
        </a:xfrm>
        <a:prstGeom prst="rect">
          <a:avLst/>
        </a:prstGeom>
        <a:solidFill>
          <a:srgbClr val="FFFFFF"/>
        </a:solidFill>
        <a:ln w="1">
          <a:noFill/>
          <a:miter lim="800000"/>
          <a:headEnd/>
          <a:tailEnd/>
        </a:ln>
      </xdr:spPr>
      <xdr:txBody>
        <a:bodyPr vertOverflow="clip" wrap="square" lIns="100584" tIns="45720" rIns="100584" bIns="45720" anchor="ctr" upright="1"/>
        <a:lstStyle/>
        <a:p>
          <a:pPr algn="ctr" rtl="0">
            <a:defRPr sz="1000"/>
          </a:pPr>
          <a:r>
            <a:rPr lang="en-GB" sz="1800" b="1" i="1" u="none" strike="noStrike" baseline="0">
              <a:solidFill>
                <a:srgbClr val="000000"/>
              </a:solidFill>
              <a:latin typeface="Wide Latin"/>
            </a:rPr>
            <a:t>NORTHERN IRELAND </a:t>
          </a:r>
        </a:p>
        <a:p>
          <a:pPr algn="ctr" rtl="0">
            <a:defRPr sz="1000"/>
          </a:pPr>
          <a:r>
            <a:rPr lang="en-GB" sz="1800" b="1" i="1" u="none" strike="noStrike" baseline="0">
              <a:solidFill>
                <a:srgbClr val="000000"/>
              </a:solidFill>
              <a:latin typeface="Wide Latin"/>
            </a:rPr>
            <a:t>Animal Feed Statistics</a:t>
          </a:r>
        </a:p>
        <a:p>
          <a:pPr algn="ctr" rtl="0">
            <a:defRPr sz="1000"/>
          </a:pPr>
          <a:r>
            <a:rPr lang="en-GB" sz="1800" b="1" i="1" u="none" strike="noStrike" baseline="0">
              <a:solidFill>
                <a:srgbClr val="000000"/>
              </a:solidFill>
              <a:latin typeface="Wide Latin"/>
            </a:rPr>
            <a:t>2025</a:t>
          </a:r>
        </a:p>
      </xdr:txBody>
    </xdr:sp>
    <xdr:clientData/>
  </xdr:twoCellAnchor>
  <xdr:twoCellAnchor>
    <xdr:from>
      <xdr:col>1</xdr:col>
      <xdr:colOff>951927</xdr:colOff>
      <xdr:row>46</xdr:row>
      <xdr:rowOff>91214</xdr:rowOff>
    </xdr:from>
    <xdr:to>
      <xdr:col>8</xdr:col>
      <xdr:colOff>359833</xdr:colOff>
      <xdr:row>53</xdr:row>
      <xdr:rowOff>84667</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121260" y="9520964"/>
          <a:ext cx="5789656" cy="1104703"/>
        </a:xfrm>
        <a:prstGeom prst="rect">
          <a:avLst/>
        </a:prstGeom>
        <a:solidFill>
          <a:srgbClr val="FFFFFF"/>
        </a:solidFill>
        <a:ln w="9525">
          <a:noFill/>
          <a:miter lim="800000"/>
          <a:headEnd/>
          <a:tailEnd/>
        </a:ln>
      </xdr:spPr>
      <xdr:txBody>
        <a:bodyPr vertOverflow="clip" wrap="square" lIns="27432" tIns="18288" rIns="0" bIns="0" anchor="t" upright="1"/>
        <a:lstStyle/>
        <a:p>
          <a:r>
            <a:rPr lang="en-GB" sz="1100" b="1">
              <a:effectLst/>
              <a:latin typeface="+mn-lt"/>
              <a:ea typeface="+mn-ea"/>
              <a:cs typeface="+mn-cs"/>
            </a:rPr>
            <a:t>An Accredited Official Statistics publication</a:t>
          </a:r>
          <a:endParaRPr lang="en-GB" sz="1100">
            <a:effectLst/>
            <a:latin typeface="+mn-lt"/>
            <a:ea typeface="+mn-ea"/>
            <a:cs typeface="+mn-cs"/>
          </a:endParaRPr>
        </a:p>
        <a:p>
          <a:r>
            <a:rPr lang="en-GB" sz="1100">
              <a:effectLst/>
              <a:latin typeface="+mn-lt"/>
              <a:ea typeface="+mn-ea"/>
              <a:cs typeface="+mn-cs"/>
            </a:rPr>
            <a:t>The UK Statistics Authority has confirmed these statistics as accredited official statistics. Accredited official statistics are called National Statistics in the Statistics and Registration Service Act 2007. Accreditation signifies production is in accordance with this act and that these statistics comply with the Code of Practice for Statistics.  Further details can be found on the </a:t>
          </a:r>
          <a:r>
            <a:rPr lang="en-GB" sz="1100" u="sng">
              <a:effectLst/>
              <a:latin typeface="+mn-lt"/>
              <a:ea typeface="+mn-ea"/>
              <a:cs typeface="+mn-cs"/>
              <a:hlinkClick xmlns:r="http://schemas.openxmlformats.org/officeDocument/2006/relationships" r:id=""/>
            </a:rPr>
            <a:t>Office for Statistics Regulation website</a:t>
          </a:r>
          <a:r>
            <a:rPr lang="en-GB" sz="1100">
              <a:effectLst/>
              <a:latin typeface="+mn-lt"/>
              <a:ea typeface="+mn-ea"/>
              <a:cs typeface="+mn-cs"/>
            </a:rPr>
            <a:t>.</a:t>
          </a:r>
        </a:p>
        <a:p>
          <a:pPr algn="l" rtl="0">
            <a:defRPr sz="1000"/>
          </a:pPr>
          <a:endParaRPr lang="en-GB" sz="1000" b="0" i="0" u="none" strike="noStrike" baseline="0">
            <a:solidFill>
              <a:srgbClr val="000000"/>
            </a:solidFill>
            <a:latin typeface="Arial"/>
            <a:cs typeface="Arial"/>
          </a:endParaRPr>
        </a:p>
      </xdr:txBody>
    </xdr:sp>
    <xdr:clientData/>
  </xdr:twoCellAnchor>
  <xdr:twoCellAnchor>
    <xdr:from>
      <xdr:col>15</xdr:col>
      <xdr:colOff>232836</xdr:colOff>
      <xdr:row>54</xdr:row>
      <xdr:rowOff>74083</xdr:rowOff>
    </xdr:from>
    <xdr:to>
      <xdr:col>20</xdr:col>
      <xdr:colOff>74084</xdr:colOff>
      <xdr:row>56</xdr:row>
      <xdr:rowOff>74709</xdr:rowOff>
    </xdr:to>
    <xdr:sp macro="" textlink="">
      <xdr:nvSpPr>
        <xdr:cNvPr id="5" name="Text Box 7">
          <a:extLst>
            <a:ext uri="{FF2B5EF4-FFF2-40B4-BE49-F238E27FC236}">
              <a16:creationId xmlns:a16="http://schemas.microsoft.com/office/drawing/2014/main" id="{00000000-0008-0000-0000-000005000000}"/>
            </a:ext>
          </a:extLst>
        </xdr:cNvPr>
        <xdr:cNvSpPr txBox="1">
          <a:spLocks noChangeArrowheads="1"/>
        </xdr:cNvSpPr>
      </xdr:nvSpPr>
      <xdr:spPr bwMode="auto">
        <a:xfrm>
          <a:off x="10784419" y="10773833"/>
          <a:ext cx="2360082" cy="318126"/>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GB" sz="950" b="1" i="0" u="none" strike="noStrike" baseline="0">
              <a:solidFill>
                <a:srgbClr val="000000"/>
              </a:solidFill>
              <a:latin typeface="Arial"/>
              <a:cs typeface="Arial"/>
            </a:rPr>
            <a:t>Telephone (028) 90524938</a:t>
          </a:r>
        </a:p>
        <a:p>
          <a:pPr algn="l" rtl="0">
            <a:defRPr sz="1000"/>
          </a:pPr>
          <a:r>
            <a:rPr lang="en-GB" sz="950" b="1" i="0" u="none" strike="noStrike" baseline="0">
              <a:solidFill>
                <a:srgbClr val="000000"/>
              </a:solidFill>
              <a:latin typeface="Arial"/>
              <a:cs typeface="Arial"/>
            </a:rPr>
            <a:t>E-mail aeb.econstats@daera-ni.gov.uk</a:t>
          </a: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4</xdr:col>
      <xdr:colOff>114300</xdr:colOff>
      <xdr:row>54</xdr:row>
      <xdr:rowOff>137160</xdr:rowOff>
    </xdr:from>
    <xdr:to>
      <xdr:col>11</xdr:col>
      <xdr:colOff>377180</xdr:colOff>
      <xdr:row>58</xdr:row>
      <xdr:rowOff>129543</xdr:rowOff>
    </xdr:to>
    <xdr:sp macro="" textlink="">
      <xdr:nvSpPr>
        <xdr:cNvPr id="6" name="Text Box 8">
          <a:extLst>
            <a:ext uri="{FF2B5EF4-FFF2-40B4-BE49-F238E27FC236}">
              <a16:creationId xmlns:a16="http://schemas.microsoft.com/office/drawing/2014/main" id="{00000000-0008-0000-0000-000006000000}"/>
            </a:ext>
          </a:extLst>
        </xdr:cNvPr>
        <xdr:cNvSpPr txBox="1">
          <a:spLocks noChangeArrowheads="1"/>
        </xdr:cNvSpPr>
      </xdr:nvSpPr>
      <xdr:spPr bwMode="auto">
        <a:xfrm>
          <a:off x="4610100" y="10640060"/>
          <a:ext cx="4530080" cy="646433"/>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GB" sz="1000" b="1" i="0" u="none" strike="noStrike" baseline="0">
              <a:solidFill>
                <a:srgbClr val="000000"/>
              </a:solidFill>
              <a:latin typeface="Arial"/>
              <a:cs typeface="Arial"/>
            </a:rPr>
            <a:t>Northern Ireland Animal Feed Statistics are available free of charge on the Department's website - www.daera-ni.gov.uk</a:t>
          </a:r>
        </a:p>
        <a:p>
          <a:pPr algn="ctr" rtl="0">
            <a:defRPr sz="1000"/>
          </a:pPr>
          <a:r>
            <a:rPr lang="en-GB" sz="1000" b="1" i="0" u="none" strike="noStrike" baseline="0">
              <a:solidFill>
                <a:srgbClr val="000000"/>
              </a:solidFill>
              <a:latin typeface="Arial"/>
              <a:cs typeface="Arial"/>
            </a:rPr>
            <a:t>or via X (formally known as Twitter):@DAERAstats</a:t>
          </a:r>
        </a:p>
      </xdr:txBody>
    </xdr:sp>
    <xdr:clientData/>
  </xdr:twoCellAnchor>
  <xdr:twoCellAnchor>
    <xdr:from>
      <xdr:col>9</xdr:col>
      <xdr:colOff>283845</xdr:colOff>
      <xdr:row>47</xdr:row>
      <xdr:rowOff>121920</xdr:rowOff>
    </xdr:from>
    <xdr:to>
      <xdr:col>13</xdr:col>
      <xdr:colOff>504826</xdr:colOff>
      <xdr:row>50</xdr:row>
      <xdr:rowOff>106680</xdr:rowOff>
    </xdr:to>
    <xdr:sp macro="" textlink="">
      <xdr:nvSpPr>
        <xdr:cNvPr id="7" name="Text Box 9">
          <a:extLst>
            <a:ext uri="{FF2B5EF4-FFF2-40B4-BE49-F238E27FC236}">
              <a16:creationId xmlns:a16="http://schemas.microsoft.com/office/drawing/2014/main" id="{00000000-0008-0000-0000-000007000000}"/>
            </a:ext>
          </a:extLst>
        </xdr:cNvPr>
        <xdr:cNvSpPr txBox="1">
          <a:spLocks noChangeArrowheads="1"/>
        </xdr:cNvSpPr>
      </xdr:nvSpPr>
      <xdr:spPr bwMode="auto">
        <a:xfrm>
          <a:off x="7827645" y="9507220"/>
          <a:ext cx="2659381" cy="46101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0">
            <a:defRPr sz="1000"/>
          </a:pPr>
          <a:r>
            <a:rPr lang="en-GB" sz="950" b="0" i="0" u="none" strike="noStrike" baseline="0">
              <a:solidFill>
                <a:srgbClr val="FFFFFF"/>
              </a:solidFill>
              <a:latin typeface="Arial"/>
              <a:cs typeface="Arial"/>
            </a:rPr>
            <a:t>If you have a hearing difficulty you can contact the Department via the textphone on 028 9052 4420</a:t>
          </a:r>
        </a:p>
      </xdr:txBody>
    </xdr:sp>
    <xdr:clientData/>
  </xdr:twoCellAnchor>
  <xdr:twoCellAnchor>
    <xdr:from>
      <xdr:col>14</xdr:col>
      <xdr:colOff>533400</xdr:colOff>
      <xdr:row>1</xdr:row>
      <xdr:rowOff>121920</xdr:rowOff>
    </xdr:from>
    <xdr:to>
      <xdr:col>18</xdr:col>
      <xdr:colOff>285974</xdr:colOff>
      <xdr:row>7</xdr:row>
      <xdr:rowOff>3586</xdr:rowOff>
    </xdr:to>
    <xdr:sp macro="" textlink="">
      <xdr:nvSpPr>
        <xdr:cNvPr id="9" name="AutoShape 7">
          <a:extLst>
            <a:ext uri="{FF2B5EF4-FFF2-40B4-BE49-F238E27FC236}">
              <a16:creationId xmlns:a16="http://schemas.microsoft.com/office/drawing/2014/main" id="{00000000-0008-0000-0000-000009000000}"/>
            </a:ext>
          </a:extLst>
        </xdr:cNvPr>
        <xdr:cNvSpPr>
          <a:spLocks noChangeAspect="1" noChangeArrowheads="1" noTextEdit="1"/>
        </xdr:cNvSpPr>
      </xdr:nvSpPr>
      <xdr:spPr bwMode="auto">
        <a:xfrm>
          <a:off x="11125200" y="280670"/>
          <a:ext cx="2190974" cy="834166"/>
        </a:xfrm>
        <a:prstGeom prst="rect">
          <a:avLst/>
        </a:prstGeom>
        <a:noFill/>
        <a:ln w="9525">
          <a:noFill/>
          <a:miter lim="800000"/>
          <a:headEnd/>
          <a:tailEnd/>
        </a:ln>
      </xdr:spPr>
    </xdr:sp>
    <xdr:clientData/>
  </xdr:twoCellAnchor>
  <xdr:twoCellAnchor>
    <xdr:from>
      <xdr:col>14</xdr:col>
      <xdr:colOff>542701</xdr:colOff>
      <xdr:row>1</xdr:row>
      <xdr:rowOff>131165</xdr:rowOff>
    </xdr:from>
    <xdr:to>
      <xdr:col>18</xdr:col>
      <xdr:colOff>285974</xdr:colOff>
      <xdr:row>7</xdr:row>
      <xdr:rowOff>3586</xdr:rowOff>
    </xdr:to>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134501" y="289915"/>
          <a:ext cx="2181673" cy="824921"/>
        </a:xfrm>
        <a:prstGeom prst="rect">
          <a:avLst/>
        </a:prstGeom>
        <a:noFill/>
        <a:ln w="9525">
          <a:noFill/>
          <a:miter lim="800000"/>
          <a:headEnd/>
          <a:tailEnd/>
        </a:ln>
      </xdr:spPr>
    </xdr:pic>
    <xdr:clientData/>
  </xdr:twoCellAnchor>
  <xdr:twoCellAnchor>
    <xdr:from>
      <xdr:col>0</xdr:col>
      <xdr:colOff>135467</xdr:colOff>
      <xdr:row>1</xdr:row>
      <xdr:rowOff>50800</xdr:rowOff>
    </xdr:from>
    <xdr:to>
      <xdr:col>4</xdr:col>
      <xdr:colOff>211667</xdr:colOff>
      <xdr:row>7</xdr:row>
      <xdr:rowOff>33867</xdr:rowOff>
    </xdr:to>
    <xdr:pic>
      <xdr:nvPicPr>
        <xdr:cNvPr id="11" name="Picture 6" descr="cid:image001.png@01D1AAB2.A3ADEC0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r:link="rId3" cstate="print"/>
        <a:srcRect/>
        <a:stretch>
          <a:fillRect/>
        </a:stretch>
      </xdr:blipFill>
      <xdr:spPr bwMode="auto">
        <a:xfrm>
          <a:off x="135467" y="209550"/>
          <a:ext cx="4572000" cy="935567"/>
        </a:xfrm>
        <a:prstGeom prst="rect">
          <a:avLst/>
        </a:prstGeom>
        <a:noFill/>
      </xdr:spPr>
    </xdr:pic>
    <xdr:clientData/>
  </xdr:twoCellAnchor>
  <xdr:twoCellAnchor editAs="oneCell">
    <xdr:from>
      <xdr:col>0</xdr:col>
      <xdr:colOff>114300</xdr:colOff>
      <xdr:row>0</xdr:row>
      <xdr:rowOff>30480</xdr:rowOff>
    </xdr:from>
    <xdr:to>
      <xdr:col>3</xdr:col>
      <xdr:colOff>457200</xdr:colOff>
      <xdr:row>8</xdr:row>
      <xdr:rowOff>102235</xdr:rowOff>
    </xdr:to>
    <xdr:sp macro="" textlink="">
      <xdr:nvSpPr>
        <xdr:cNvPr id="12" name="AutoShape 1">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114300" y="30480"/>
          <a:ext cx="4229100" cy="1330960"/>
        </a:xfrm>
        <a:prstGeom prst="rect">
          <a:avLst/>
        </a:prstGeom>
        <a:noFill/>
      </xdr:spPr>
    </xdr:sp>
    <xdr:clientData/>
  </xdr:twoCellAnchor>
  <xdr:twoCellAnchor>
    <xdr:from>
      <xdr:col>15</xdr:col>
      <xdr:colOff>211666</xdr:colOff>
      <xdr:row>45</xdr:row>
      <xdr:rowOff>98777</xdr:rowOff>
    </xdr:from>
    <xdr:to>
      <xdr:col>20</xdr:col>
      <xdr:colOff>10583</xdr:colOff>
      <xdr:row>52</xdr:row>
      <xdr:rowOff>116417</xdr:rowOff>
    </xdr:to>
    <xdr:sp macro="" textlink="">
      <xdr:nvSpPr>
        <xdr:cNvPr id="13" name="Text Box 6">
          <a:extLst>
            <a:ext uri="{FF2B5EF4-FFF2-40B4-BE49-F238E27FC236}">
              <a16:creationId xmlns:a16="http://schemas.microsoft.com/office/drawing/2014/main" id="{5448188F-B9DE-498A-AB4F-1470F441910C}"/>
            </a:ext>
          </a:extLst>
        </xdr:cNvPr>
        <xdr:cNvSpPr txBox="1">
          <a:spLocks noChangeArrowheads="1"/>
        </xdr:cNvSpPr>
      </xdr:nvSpPr>
      <xdr:spPr bwMode="auto">
        <a:xfrm>
          <a:off x="10763249" y="9369777"/>
          <a:ext cx="2317751" cy="1128890"/>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200" b="1">
              <a:effectLst/>
              <a:latin typeface="+mn-lt"/>
              <a:ea typeface="+mn-ea"/>
              <a:cs typeface="+mn-cs"/>
            </a:rPr>
            <a:t>Enquiries to:  Paul Keatley,</a:t>
          </a:r>
          <a:endParaRPr lang="en-GB" sz="1200">
            <a:effectLst/>
          </a:endParaRPr>
        </a:p>
        <a:p>
          <a:pPr rtl="0"/>
          <a:r>
            <a:rPr lang="en-GB" sz="1200" b="1">
              <a:effectLst/>
              <a:latin typeface="+mn-lt"/>
              <a:ea typeface="+mn-ea"/>
              <a:cs typeface="+mn-cs"/>
            </a:rPr>
            <a:t>Economics and Evaluations</a:t>
          </a:r>
          <a:r>
            <a:rPr lang="en-GB" sz="1200" b="1" baseline="0">
              <a:effectLst/>
              <a:latin typeface="+mn-lt"/>
              <a:ea typeface="+mn-ea"/>
              <a:cs typeface="+mn-cs"/>
            </a:rPr>
            <a:t> Branch</a:t>
          </a:r>
          <a:r>
            <a:rPr lang="en-GB" sz="1200" b="1">
              <a:effectLst/>
              <a:latin typeface="+mn-lt"/>
              <a:ea typeface="+mn-ea"/>
              <a:cs typeface="+mn-cs"/>
            </a:rPr>
            <a:t>, </a:t>
          </a:r>
          <a:endParaRPr lang="en-GB" sz="1200">
            <a:effectLst/>
          </a:endParaRPr>
        </a:p>
        <a:p>
          <a:pPr rtl="0"/>
          <a:r>
            <a:rPr lang="en-GB" sz="1200" b="1">
              <a:effectLst/>
              <a:latin typeface="+mn-lt"/>
              <a:ea typeface="+mn-ea"/>
              <a:cs typeface="+mn-cs"/>
            </a:rPr>
            <a:t>Clare House, </a:t>
          </a:r>
          <a:endParaRPr lang="en-GB" sz="1200">
            <a:effectLst/>
          </a:endParaRPr>
        </a:p>
        <a:p>
          <a:pPr rtl="0"/>
          <a:r>
            <a:rPr lang="en-GB" sz="1200" b="1">
              <a:effectLst/>
              <a:latin typeface="+mn-lt"/>
              <a:ea typeface="+mn-ea"/>
              <a:cs typeface="+mn-cs"/>
            </a:rPr>
            <a:t>303 Airport Road West, </a:t>
          </a:r>
          <a:endParaRPr lang="en-GB" sz="1200">
            <a:effectLst/>
          </a:endParaRPr>
        </a:p>
        <a:p>
          <a:pPr rtl="0"/>
          <a:r>
            <a:rPr lang="en-GB" sz="1200" b="1">
              <a:effectLst/>
              <a:latin typeface="+mn-lt"/>
              <a:ea typeface="+mn-ea"/>
              <a:cs typeface="+mn-cs"/>
            </a:rPr>
            <a:t>Belfast, BT3 9ED</a:t>
          </a:r>
          <a:endParaRPr lang="en-GB" sz="1200">
            <a:effectLst/>
          </a:endParaRPr>
        </a:p>
        <a:p>
          <a:pPr algn="l" rtl="0">
            <a:defRPr sz="1000"/>
          </a:pPr>
          <a:endParaRPr lang="en-GB" sz="950" b="1" i="0" u="none" strike="noStrike" baseline="0">
            <a:solidFill>
              <a:srgbClr val="000000"/>
            </a:solidFill>
            <a:latin typeface="Arial"/>
            <a:cs typeface="Arial"/>
          </a:endParaRPr>
        </a:p>
      </xdr:txBody>
    </xdr:sp>
    <xdr:clientData/>
  </xdr:twoCellAnchor>
  <xdr:twoCellAnchor editAs="oneCell">
    <xdr:from>
      <xdr:col>1</xdr:col>
      <xdr:colOff>31750</xdr:colOff>
      <xdr:row>46</xdr:row>
      <xdr:rowOff>127000</xdr:rowOff>
    </xdr:from>
    <xdr:to>
      <xdr:col>1</xdr:col>
      <xdr:colOff>978535</xdr:colOff>
      <xdr:row>52</xdr:row>
      <xdr:rowOff>140335</xdr:rowOff>
    </xdr:to>
    <xdr:pic>
      <xdr:nvPicPr>
        <xdr:cNvPr id="4" name="Picture 3">
          <a:extLst>
            <a:ext uri="{FF2B5EF4-FFF2-40B4-BE49-F238E27FC236}">
              <a16:creationId xmlns:a16="http://schemas.microsoft.com/office/drawing/2014/main" id="{B5513C6D-E375-6887-1EC0-EFDE6D44C7FF}"/>
            </a:ext>
          </a:extLst>
        </xdr:cNvPr>
        <xdr:cNvPicPr>
          <a:picLocks noChangeAspect="1"/>
        </xdr:cNvPicPr>
      </xdr:nvPicPr>
      <xdr:blipFill>
        <a:blip xmlns:r="http://schemas.openxmlformats.org/officeDocument/2006/relationships" r:embed="rId4"/>
        <a:stretch>
          <a:fillRect/>
        </a:stretch>
      </xdr:blipFill>
      <xdr:spPr>
        <a:xfrm>
          <a:off x="201083" y="9556750"/>
          <a:ext cx="952500"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584835</xdr:colOff>
      <xdr:row>0</xdr:row>
      <xdr:rowOff>142240</xdr:rowOff>
    </xdr:from>
    <xdr:to>
      <xdr:col>14</xdr:col>
      <xdr:colOff>213823</xdr:colOff>
      <xdr:row>7</xdr:row>
      <xdr:rowOff>100553</xdr:rowOff>
    </xdr:to>
    <xdr:sp macro="" textlink="">
      <xdr:nvSpPr>
        <xdr:cNvPr id="2" name="Text 14">
          <a:extLst>
            <a:ext uri="{FF2B5EF4-FFF2-40B4-BE49-F238E27FC236}">
              <a16:creationId xmlns:a16="http://schemas.microsoft.com/office/drawing/2014/main" id="{4B670A9D-D453-4D10-9DA3-2F7F639600EE}"/>
            </a:ext>
          </a:extLst>
        </xdr:cNvPr>
        <xdr:cNvSpPr txBox="1">
          <a:spLocks noChangeArrowheads="1"/>
        </xdr:cNvSpPr>
      </xdr:nvSpPr>
      <xdr:spPr bwMode="auto">
        <a:xfrm>
          <a:off x="4394835" y="142240"/>
          <a:ext cx="6083943" cy="1128616"/>
        </a:xfrm>
        <a:prstGeom prst="rect">
          <a:avLst/>
        </a:prstGeom>
        <a:solidFill>
          <a:srgbClr val="FFFFFF"/>
        </a:solidFill>
        <a:ln w="1">
          <a:noFill/>
          <a:miter lim="800000"/>
          <a:headEnd/>
          <a:tailEnd/>
        </a:ln>
      </xdr:spPr>
      <xdr:txBody>
        <a:bodyPr vertOverflow="clip" wrap="square" lIns="100584" tIns="45720" rIns="100584" bIns="45720" anchor="ctr" upright="1"/>
        <a:lstStyle/>
        <a:p>
          <a:pPr algn="ctr" rtl="0">
            <a:defRPr sz="1000"/>
          </a:pPr>
          <a:r>
            <a:rPr lang="en-GB" sz="1800" b="1" i="1" u="none" strike="noStrike" baseline="0">
              <a:solidFill>
                <a:srgbClr val="000000"/>
              </a:solidFill>
              <a:latin typeface="Wide Latin"/>
            </a:rPr>
            <a:t>NORTHERN IRELAND </a:t>
          </a:r>
        </a:p>
        <a:p>
          <a:pPr algn="ctr" rtl="0">
            <a:defRPr sz="1000"/>
          </a:pPr>
          <a:r>
            <a:rPr lang="en-GB" sz="1800" b="1" i="1" u="none" strike="noStrike" baseline="0">
              <a:solidFill>
                <a:srgbClr val="000000"/>
              </a:solidFill>
              <a:latin typeface="Wide Latin"/>
            </a:rPr>
            <a:t>Animal Feed Statistics</a:t>
          </a:r>
        </a:p>
        <a:p>
          <a:pPr algn="ctr" rtl="0">
            <a:defRPr sz="1000"/>
          </a:pPr>
          <a:r>
            <a:rPr lang="en-GB" sz="1800" b="1" i="1" u="none" strike="noStrike" baseline="0">
              <a:solidFill>
                <a:srgbClr val="000000"/>
              </a:solidFill>
              <a:latin typeface="Wide Latin"/>
            </a:rPr>
            <a:t>2024</a:t>
          </a:r>
        </a:p>
      </xdr:txBody>
    </xdr:sp>
    <xdr:clientData/>
  </xdr:twoCellAnchor>
  <xdr:twoCellAnchor>
    <xdr:from>
      <xdr:col>1</xdr:col>
      <xdr:colOff>983677</xdr:colOff>
      <xdr:row>46</xdr:row>
      <xdr:rowOff>38299</xdr:rowOff>
    </xdr:from>
    <xdr:to>
      <xdr:col>8</xdr:col>
      <xdr:colOff>550334</xdr:colOff>
      <xdr:row>53</xdr:row>
      <xdr:rowOff>21167</xdr:rowOff>
    </xdr:to>
    <xdr:sp macro="" textlink="">
      <xdr:nvSpPr>
        <xdr:cNvPr id="3" name="Text Box 4">
          <a:extLst>
            <a:ext uri="{FF2B5EF4-FFF2-40B4-BE49-F238E27FC236}">
              <a16:creationId xmlns:a16="http://schemas.microsoft.com/office/drawing/2014/main" id="{C0E4251E-F8C6-49DD-8E56-37C4A366670F}"/>
            </a:ext>
          </a:extLst>
        </xdr:cNvPr>
        <xdr:cNvSpPr txBox="1">
          <a:spLocks noChangeArrowheads="1"/>
        </xdr:cNvSpPr>
      </xdr:nvSpPr>
      <xdr:spPr bwMode="auto">
        <a:xfrm>
          <a:off x="1153010" y="9468049"/>
          <a:ext cx="5948407" cy="1094118"/>
        </a:xfrm>
        <a:prstGeom prst="rect">
          <a:avLst/>
        </a:prstGeom>
        <a:solidFill>
          <a:srgbClr val="FFFFFF"/>
        </a:solidFill>
        <a:ln w="9525">
          <a:noFill/>
          <a:miter lim="800000"/>
          <a:headEnd/>
          <a:tailEnd/>
        </a:ln>
      </xdr:spPr>
      <xdr:txBody>
        <a:bodyPr vertOverflow="clip" wrap="square" lIns="27432" tIns="18288" rIns="0" bIns="0" anchor="t" upright="1"/>
        <a:lstStyle/>
        <a:p>
          <a:r>
            <a:rPr lang="en-GB" sz="1100" b="1">
              <a:effectLst/>
              <a:latin typeface="+mn-lt"/>
              <a:ea typeface="+mn-ea"/>
              <a:cs typeface="+mn-cs"/>
            </a:rPr>
            <a:t>An Accredited Official Statistics publication</a:t>
          </a:r>
          <a:endParaRPr lang="en-GB" sz="1000">
            <a:effectLst/>
          </a:endParaRPr>
        </a:p>
        <a:p>
          <a:r>
            <a:rPr lang="en-GB" sz="1100">
              <a:effectLst/>
              <a:latin typeface="+mn-lt"/>
              <a:ea typeface="+mn-ea"/>
              <a:cs typeface="+mn-cs"/>
            </a:rPr>
            <a:t>The UK Statistics Authority has confirmed these statistics as accredited official statistics. Accredited official statistics are called National Statistics in the Statistics and Registration Service Act 2007. Accreditation signifies production is in accordance with this act and that these statistics comply with the Code of Practice for Statistics.  Further details can be found on the </a:t>
          </a:r>
          <a:r>
            <a:rPr lang="en-GB" sz="1100" u="sng">
              <a:solidFill>
                <a:srgbClr val="3333FF"/>
              </a:solidFill>
              <a:effectLst/>
              <a:latin typeface="+mn-lt"/>
              <a:ea typeface="+mn-ea"/>
              <a:cs typeface="+mn-cs"/>
            </a:rPr>
            <a:t>Office for Statistics Regulation website</a:t>
          </a:r>
          <a:r>
            <a:rPr lang="en-GB" sz="1100">
              <a:solidFill>
                <a:srgbClr val="3333FF"/>
              </a:solidFill>
              <a:effectLst/>
              <a:latin typeface="+mn-lt"/>
              <a:ea typeface="+mn-ea"/>
              <a:cs typeface="+mn-cs"/>
            </a:rPr>
            <a:t>.</a:t>
          </a:r>
          <a:endParaRPr lang="en-GB" sz="1000">
            <a:solidFill>
              <a:srgbClr val="3333FF"/>
            </a:solidFill>
            <a:effectLst/>
          </a:endParaRPr>
        </a:p>
        <a:p>
          <a:pPr algn="l" rtl="0">
            <a:defRPr sz="1000"/>
          </a:pPr>
          <a:endParaRPr lang="en-GB" sz="1000" b="0" i="0" u="none" strike="noStrike" baseline="0">
            <a:solidFill>
              <a:srgbClr val="000000"/>
            </a:solidFill>
            <a:latin typeface="Arial"/>
            <a:cs typeface="Arial"/>
          </a:endParaRPr>
        </a:p>
      </xdr:txBody>
    </xdr:sp>
    <xdr:clientData/>
  </xdr:twoCellAnchor>
  <xdr:twoCellAnchor>
    <xdr:from>
      <xdr:col>15</xdr:col>
      <xdr:colOff>249978</xdr:colOff>
      <xdr:row>45</xdr:row>
      <xdr:rowOff>148731</xdr:rowOff>
    </xdr:from>
    <xdr:to>
      <xdr:col>19</xdr:col>
      <xdr:colOff>160469</xdr:colOff>
      <xdr:row>52</xdr:row>
      <xdr:rowOff>10583</xdr:rowOff>
    </xdr:to>
    <xdr:sp macro="" textlink="">
      <xdr:nvSpPr>
        <xdr:cNvPr id="4" name="Text Box 6">
          <a:extLst>
            <a:ext uri="{FF2B5EF4-FFF2-40B4-BE49-F238E27FC236}">
              <a16:creationId xmlns:a16="http://schemas.microsoft.com/office/drawing/2014/main" id="{9B1A8C48-6AE7-49FE-AE66-3D60C42A100D}"/>
            </a:ext>
          </a:extLst>
        </xdr:cNvPr>
        <xdr:cNvSpPr txBox="1">
          <a:spLocks noChangeArrowheads="1"/>
        </xdr:cNvSpPr>
      </xdr:nvSpPr>
      <xdr:spPr bwMode="auto">
        <a:xfrm>
          <a:off x="11327200" y="9342120"/>
          <a:ext cx="2379936" cy="997796"/>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200" b="1">
              <a:effectLst/>
              <a:latin typeface="+mn-lt"/>
              <a:ea typeface="+mn-ea"/>
              <a:cs typeface="+mn-cs"/>
            </a:rPr>
            <a:t>Enquiries to:  Paul Keatley,</a:t>
          </a:r>
          <a:endParaRPr lang="en-GB" sz="1200">
            <a:effectLst/>
          </a:endParaRPr>
        </a:p>
        <a:p>
          <a:pPr rtl="0"/>
          <a:r>
            <a:rPr lang="en-GB" sz="1200" b="1">
              <a:effectLst/>
              <a:latin typeface="+mn-lt"/>
              <a:ea typeface="+mn-ea"/>
              <a:cs typeface="+mn-cs"/>
            </a:rPr>
            <a:t>Economics and Evaluations</a:t>
          </a:r>
          <a:r>
            <a:rPr lang="en-GB" sz="1200" b="1" baseline="0">
              <a:effectLst/>
              <a:latin typeface="+mn-lt"/>
              <a:ea typeface="+mn-ea"/>
              <a:cs typeface="+mn-cs"/>
            </a:rPr>
            <a:t> Branch</a:t>
          </a:r>
          <a:r>
            <a:rPr lang="en-GB" sz="1200" b="1">
              <a:effectLst/>
              <a:latin typeface="+mn-lt"/>
              <a:ea typeface="+mn-ea"/>
              <a:cs typeface="+mn-cs"/>
            </a:rPr>
            <a:t>, </a:t>
          </a:r>
          <a:endParaRPr lang="en-GB" sz="1200">
            <a:effectLst/>
          </a:endParaRPr>
        </a:p>
        <a:p>
          <a:pPr rtl="0"/>
          <a:r>
            <a:rPr lang="en-GB" sz="1200" b="1">
              <a:effectLst/>
              <a:latin typeface="+mn-lt"/>
              <a:ea typeface="+mn-ea"/>
              <a:cs typeface="+mn-cs"/>
            </a:rPr>
            <a:t>Clare House, </a:t>
          </a:r>
          <a:endParaRPr lang="en-GB" sz="1200">
            <a:effectLst/>
          </a:endParaRPr>
        </a:p>
        <a:p>
          <a:pPr rtl="0"/>
          <a:r>
            <a:rPr lang="en-GB" sz="1200" b="1">
              <a:effectLst/>
              <a:latin typeface="+mn-lt"/>
              <a:ea typeface="+mn-ea"/>
              <a:cs typeface="+mn-cs"/>
            </a:rPr>
            <a:t>303 Airport Road West, </a:t>
          </a:r>
          <a:endParaRPr lang="en-GB" sz="1200">
            <a:effectLst/>
          </a:endParaRPr>
        </a:p>
        <a:p>
          <a:pPr rtl="0"/>
          <a:r>
            <a:rPr lang="en-GB" sz="1200" b="1">
              <a:effectLst/>
              <a:latin typeface="+mn-lt"/>
              <a:ea typeface="+mn-ea"/>
              <a:cs typeface="+mn-cs"/>
            </a:rPr>
            <a:t>Belfast, BT3 9ED</a:t>
          </a:r>
          <a:endParaRPr lang="en-GB" sz="1200">
            <a:effectLst/>
          </a:endParaRP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15</xdr:col>
      <xdr:colOff>232834</xdr:colOff>
      <xdr:row>52</xdr:row>
      <xdr:rowOff>2117</xdr:rowOff>
    </xdr:from>
    <xdr:to>
      <xdr:col>20</xdr:col>
      <xdr:colOff>198967</xdr:colOff>
      <xdr:row>56</xdr:row>
      <xdr:rowOff>74709</xdr:rowOff>
    </xdr:to>
    <xdr:sp macro="" textlink="">
      <xdr:nvSpPr>
        <xdr:cNvPr id="5" name="Text Box 7">
          <a:extLst>
            <a:ext uri="{FF2B5EF4-FFF2-40B4-BE49-F238E27FC236}">
              <a16:creationId xmlns:a16="http://schemas.microsoft.com/office/drawing/2014/main" id="{D3FF385E-40DB-4EED-9D95-40DAF3FC3418}"/>
            </a:ext>
          </a:extLst>
        </xdr:cNvPr>
        <xdr:cNvSpPr txBox="1">
          <a:spLocks noChangeArrowheads="1"/>
        </xdr:cNvSpPr>
      </xdr:nvSpPr>
      <xdr:spPr bwMode="auto">
        <a:xfrm>
          <a:off x="11083714" y="10251017"/>
          <a:ext cx="2556933" cy="750772"/>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GB" sz="1100" b="1" i="0" u="none" strike="noStrike" baseline="0">
              <a:solidFill>
                <a:srgbClr val="000000"/>
              </a:solidFill>
              <a:latin typeface="Arial"/>
              <a:cs typeface="Arial"/>
            </a:rPr>
            <a:t>Telephone (028) 90524938</a:t>
          </a:r>
        </a:p>
        <a:p>
          <a:pPr algn="l" rtl="0">
            <a:defRPr sz="1000"/>
          </a:pPr>
          <a:r>
            <a:rPr lang="en-GB" sz="1100" b="1" i="0" u="none" strike="noStrike" baseline="0">
              <a:solidFill>
                <a:srgbClr val="000000"/>
              </a:solidFill>
              <a:latin typeface="Arial"/>
              <a:cs typeface="Arial"/>
            </a:rPr>
            <a:t>E-mail aeb.econstats@daera-ni.gov.uk</a:t>
          </a: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4</xdr:col>
      <xdr:colOff>114300</xdr:colOff>
      <xdr:row>54</xdr:row>
      <xdr:rowOff>137160</xdr:rowOff>
    </xdr:from>
    <xdr:to>
      <xdr:col>11</xdr:col>
      <xdr:colOff>377180</xdr:colOff>
      <xdr:row>57</xdr:row>
      <xdr:rowOff>119944</xdr:rowOff>
    </xdr:to>
    <xdr:sp macro="" textlink="">
      <xdr:nvSpPr>
        <xdr:cNvPr id="6" name="Text Box 8">
          <a:extLst>
            <a:ext uri="{FF2B5EF4-FFF2-40B4-BE49-F238E27FC236}">
              <a16:creationId xmlns:a16="http://schemas.microsoft.com/office/drawing/2014/main" id="{C00941EC-0EB6-4E06-9110-6A16869099AD}"/>
            </a:ext>
          </a:extLst>
        </xdr:cNvPr>
        <xdr:cNvSpPr txBox="1">
          <a:spLocks noChangeArrowheads="1"/>
        </xdr:cNvSpPr>
      </xdr:nvSpPr>
      <xdr:spPr bwMode="auto">
        <a:xfrm>
          <a:off x="4594578" y="10791049"/>
          <a:ext cx="4460935" cy="476673"/>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GB" sz="1000" b="1" i="0" u="none" strike="noStrike" baseline="0">
              <a:solidFill>
                <a:srgbClr val="000000"/>
              </a:solidFill>
              <a:latin typeface="Arial"/>
              <a:cs typeface="Arial"/>
            </a:rPr>
            <a:t>Northern Ireland Animal Feed Statistics are available free of charge on the Department's website - www.daera-ni.gov.uk</a:t>
          </a:r>
        </a:p>
      </xdr:txBody>
    </xdr:sp>
    <xdr:clientData/>
  </xdr:twoCellAnchor>
  <xdr:twoCellAnchor>
    <xdr:from>
      <xdr:col>9</xdr:col>
      <xdr:colOff>283845</xdr:colOff>
      <xdr:row>47</xdr:row>
      <xdr:rowOff>121920</xdr:rowOff>
    </xdr:from>
    <xdr:to>
      <xdr:col>13</xdr:col>
      <xdr:colOff>504826</xdr:colOff>
      <xdr:row>50</xdr:row>
      <xdr:rowOff>106680</xdr:rowOff>
    </xdr:to>
    <xdr:sp macro="" textlink="">
      <xdr:nvSpPr>
        <xdr:cNvPr id="7" name="Text Box 9">
          <a:extLst>
            <a:ext uri="{FF2B5EF4-FFF2-40B4-BE49-F238E27FC236}">
              <a16:creationId xmlns:a16="http://schemas.microsoft.com/office/drawing/2014/main" id="{87D691D5-5827-4FDA-9C17-9692E22F4B5A}"/>
            </a:ext>
          </a:extLst>
        </xdr:cNvPr>
        <xdr:cNvSpPr txBox="1">
          <a:spLocks noChangeArrowheads="1"/>
        </xdr:cNvSpPr>
      </xdr:nvSpPr>
      <xdr:spPr bwMode="auto">
        <a:xfrm>
          <a:off x="7614285" y="9532620"/>
          <a:ext cx="2567941" cy="48768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0">
            <a:defRPr sz="1000"/>
          </a:pPr>
          <a:r>
            <a:rPr lang="en-GB" sz="950" b="0" i="0" u="none" strike="noStrike" baseline="0">
              <a:solidFill>
                <a:srgbClr val="FFFFFF"/>
              </a:solidFill>
              <a:latin typeface="Arial"/>
              <a:cs typeface="Arial"/>
            </a:rPr>
            <a:t>If you have a hearing difficulty you can contact the Department via the textphone on 028 9052 4420</a:t>
          </a:r>
        </a:p>
      </xdr:txBody>
    </xdr:sp>
    <xdr:clientData/>
  </xdr:twoCellAnchor>
  <xdr:twoCellAnchor>
    <xdr:from>
      <xdr:col>14</xdr:col>
      <xdr:colOff>533400</xdr:colOff>
      <xdr:row>1</xdr:row>
      <xdr:rowOff>121920</xdr:rowOff>
    </xdr:from>
    <xdr:to>
      <xdr:col>18</xdr:col>
      <xdr:colOff>285974</xdr:colOff>
      <xdr:row>7</xdr:row>
      <xdr:rowOff>3586</xdr:rowOff>
    </xdr:to>
    <xdr:sp macro="" textlink="">
      <xdr:nvSpPr>
        <xdr:cNvPr id="9" name="AutoShape 7">
          <a:extLst>
            <a:ext uri="{FF2B5EF4-FFF2-40B4-BE49-F238E27FC236}">
              <a16:creationId xmlns:a16="http://schemas.microsoft.com/office/drawing/2014/main" id="{5847E0E1-9152-4057-BA77-4115321DEB6B}"/>
            </a:ext>
          </a:extLst>
        </xdr:cNvPr>
        <xdr:cNvSpPr>
          <a:spLocks noChangeAspect="1" noChangeArrowheads="1" noTextEdit="1"/>
        </xdr:cNvSpPr>
      </xdr:nvSpPr>
      <xdr:spPr bwMode="auto">
        <a:xfrm>
          <a:off x="10797540" y="289560"/>
          <a:ext cx="2099534" cy="887506"/>
        </a:xfrm>
        <a:prstGeom prst="rect">
          <a:avLst/>
        </a:prstGeom>
        <a:noFill/>
        <a:ln w="9525">
          <a:noFill/>
          <a:miter lim="800000"/>
          <a:headEnd/>
          <a:tailEnd/>
        </a:ln>
      </xdr:spPr>
    </xdr:sp>
    <xdr:clientData/>
  </xdr:twoCellAnchor>
  <xdr:twoCellAnchor>
    <xdr:from>
      <xdr:col>14</xdr:col>
      <xdr:colOff>542701</xdr:colOff>
      <xdr:row>1</xdr:row>
      <xdr:rowOff>131165</xdr:rowOff>
    </xdr:from>
    <xdr:to>
      <xdr:col>18</xdr:col>
      <xdr:colOff>285974</xdr:colOff>
      <xdr:row>7</xdr:row>
      <xdr:rowOff>3586</xdr:rowOff>
    </xdr:to>
    <xdr:pic>
      <xdr:nvPicPr>
        <xdr:cNvPr id="10" name="Picture 9">
          <a:extLst>
            <a:ext uri="{FF2B5EF4-FFF2-40B4-BE49-F238E27FC236}">
              <a16:creationId xmlns:a16="http://schemas.microsoft.com/office/drawing/2014/main" id="{724A184B-C6D0-4060-9BDC-340F37D79B4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806841" y="298805"/>
          <a:ext cx="2090233" cy="878261"/>
        </a:xfrm>
        <a:prstGeom prst="rect">
          <a:avLst/>
        </a:prstGeom>
        <a:noFill/>
        <a:ln w="9525">
          <a:noFill/>
          <a:miter lim="800000"/>
          <a:headEnd/>
          <a:tailEnd/>
        </a:ln>
      </xdr:spPr>
    </xdr:pic>
    <xdr:clientData/>
  </xdr:twoCellAnchor>
  <xdr:twoCellAnchor>
    <xdr:from>
      <xdr:col>0</xdr:col>
      <xdr:colOff>135467</xdr:colOff>
      <xdr:row>1</xdr:row>
      <xdr:rowOff>50800</xdr:rowOff>
    </xdr:from>
    <xdr:to>
      <xdr:col>4</xdr:col>
      <xdr:colOff>211667</xdr:colOff>
      <xdr:row>7</xdr:row>
      <xdr:rowOff>33867</xdr:rowOff>
    </xdr:to>
    <xdr:pic>
      <xdr:nvPicPr>
        <xdr:cNvPr id="11" name="Picture 6" descr="cid:image001.png@01D1AAB2.A3ADEC00">
          <a:extLst>
            <a:ext uri="{FF2B5EF4-FFF2-40B4-BE49-F238E27FC236}">
              <a16:creationId xmlns:a16="http://schemas.microsoft.com/office/drawing/2014/main" id="{41B7D5CF-6BDB-42EC-9F30-BCFF6052CAFC}"/>
            </a:ext>
          </a:extLst>
        </xdr:cNvPr>
        <xdr:cNvPicPr>
          <a:picLocks noChangeAspect="1" noChangeArrowheads="1"/>
        </xdr:cNvPicPr>
      </xdr:nvPicPr>
      <xdr:blipFill>
        <a:blip xmlns:r="http://schemas.openxmlformats.org/officeDocument/2006/relationships" r:embed="rId2" r:link="rId3" cstate="print"/>
        <a:srcRect/>
        <a:stretch>
          <a:fillRect/>
        </a:stretch>
      </xdr:blipFill>
      <xdr:spPr bwMode="auto">
        <a:xfrm>
          <a:off x="135467" y="218440"/>
          <a:ext cx="4472940" cy="988907"/>
        </a:xfrm>
        <a:prstGeom prst="rect">
          <a:avLst/>
        </a:prstGeom>
        <a:noFill/>
      </xdr:spPr>
    </xdr:pic>
    <xdr:clientData/>
  </xdr:twoCellAnchor>
  <xdr:twoCellAnchor editAs="oneCell">
    <xdr:from>
      <xdr:col>0</xdr:col>
      <xdr:colOff>114300</xdr:colOff>
      <xdr:row>0</xdr:row>
      <xdr:rowOff>30480</xdr:rowOff>
    </xdr:from>
    <xdr:to>
      <xdr:col>3</xdr:col>
      <xdr:colOff>457200</xdr:colOff>
      <xdr:row>8</xdr:row>
      <xdr:rowOff>101148</xdr:rowOff>
    </xdr:to>
    <xdr:sp macro="" textlink="">
      <xdr:nvSpPr>
        <xdr:cNvPr id="12" name="AutoShape 1">
          <a:extLst>
            <a:ext uri="{FF2B5EF4-FFF2-40B4-BE49-F238E27FC236}">
              <a16:creationId xmlns:a16="http://schemas.microsoft.com/office/drawing/2014/main" id="{4A25A65D-1F73-430E-9C76-3A25A42942CA}"/>
            </a:ext>
          </a:extLst>
        </xdr:cNvPr>
        <xdr:cNvSpPr>
          <a:spLocks noChangeAspect="1" noChangeArrowheads="1"/>
        </xdr:cNvSpPr>
      </xdr:nvSpPr>
      <xdr:spPr bwMode="auto">
        <a:xfrm>
          <a:off x="114300" y="30480"/>
          <a:ext cx="4152900" cy="1409700"/>
        </a:xfrm>
        <a:prstGeom prst="rect">
          <a:avLst/>
        </a:prstGeom>
        <a:noFill/>
      </xdr:spPr>
    </xdr:sp>
    <xdr:clientData/>
  </xdr:twoCellAnchor>
  <xdr:twoCellAnchor editAs="oneCell">
    <xdr:from>
      <xdr:col>1</xdr:col>
      <xdr:colOff>21166</xdr:colOff>
      <xdr:row>46</xdr:row>
      <xdr:rowOff>10583</xdr:rowOff>
    </xdr:from>
    <xdr:to>
      <xdr:col>1</xdr:col>
      <xdr:colOff>972396</xdr:colOff>
      <xdr:row>52</xdr:row>
      <xdr:rowOff>22648</xdr:rowOff>
    </xdr:to>
    <xdr:pic>
      <xdr:nvPicPr>
        <xdr:cNvPr id="14" name="Picture 13">
          <a:extLst>
            <a:ext uri="{FF2B5EF4-FFF2-40B4-BE49-F238E27FC236}">
              <a16:creationId xmlns:a16="http://schemas.microsoft.com/office/drawing/2014/main" id="{EE1C997F-DD58-4496-BD45-E0B8D60B95FD}"/>
            </a:ext>
          </a:extLst>
        </xdr:cNvPr>
        <xdr:cNvPicPr>
          <a:picLocks noChangeAspect="1"/>
        </xdr:cNvPicPr>
      </xdr:nvPicPr>
      <xdr:blipFill>
        <a:blip xmlns:r="http://schemas.openxmlformats.org/officeDocument/2006/relationships" r:embed="rId4"/>
        <a:stretch>
          <a:fillRect/>
        </a:stretch>
      </xdr:blipFill>
      <xdr:spPr>
        <a:xfrm>
          <a:off x="190499" y="9440333"/>
          <a:ext cx="952500" cy="9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546735</xdr:colOff>
      <xdr:row>1</xdr:row>
      <xdr:rowOff>104775</xdr:rowOff>
    </xdr:from>
    <xdr:to>
      <xdr:col>13</xdr:col>
      <xdr:colOff>448955</xdr:colOff>
      <xdr:row>7</xdr:row>
      <xdr:rowOff>28575</xdr:rowOff>
    </xdr:to>
    <xdr:sp macro="" textlink="">
      <xdr:nvSpPr>
        <xdr:cNvPr id="2" name="Text 14">
          <a:extLst>
            <a:ext uri="{FF2B5EF4-FFF2-40B4-BE49-F238E27FC236}">
              <a16:creationId xmlns:a16="http://schemas.microsoft.com/office/drawing/2014/main" id="{00000000-0008-0000-0200-000002000000}"/>
            </a:ext>
          </a:extLst>
        </xdr:cNvPr>
        <xdr:cNvSpPr txBox="1">
          <a:spLocks noChangeArrowheads="1"/>
        </xdr:cNvSpPr>
      </xdr:nvSpPr>
      <xdr:spPr bwMode="auto">
        <a:xfrm>
          <a:off x="3579495" y="272415"/>
          <a:ext cx="6442720" cy="929640"/>
        </a:xfrm>
        <a:prstGeom prst="rect">
          <a:avLst/>
        </a:prstGeom>
        <a:solidFill>
          <a:srgbClr val="FFFFFF"/>
        </a:solidFill>
        <a:ln w="1">
          <a:noFill/>
          <a:miter lim="800000"/>
          <a:headEnd/>
          <a:tailEnd/>
        </a:ln>
      </xdr:spPr>
      <xdr:txBody>
        <a:bodyPr vertOverflow="clip" wrap="square" lIns="82296" tIns="41148" rIns="82296" bIns="41148" anchor="ctr" upright="1"/>
        <a:lstStyle/>
        <a:p>
          <a:pPr algn="ctr" rtl="0">
            <a:defRPr sz="1000"/>
          </a:pPr>
          <a:r>
            <a:rPr lang="en-GB" sz="1500" b="1" i="1" u="none" strike="noStrike" baseline="0">
              <a:solidFill>
                <a:srgbClr val="000000"/>
              </a:solidFill>
              <a:latin typeface="Wide Latin"/>
            </a:rPr>
            <a:t>NORTHERN IRELAND </a:t>
          </a:r>
        </a:p>
        <a:p>
          <a:pPr algn="ctr" rtl="0">
            <a:defRPr sz="1000"/>
          </a:pPr>
          <a:r>
            <a:rPr lang="en-GB" sz="1500" b="1" i="1" u="none" strike="noStrike" baseline="0">
              <a:solidFill>
                <a:srgbClr val="000000"/>
              </a:solidFill>
              <a:latin typeface="Wide Latin"/>
            </a:rPr>
            <a:t>Animal Feed Statistics</a:t>
          </a:r>
        </a:p>
        <a:p>
          <a:pPr algn="ctr" rtl="0">
            <a:defRPr sz="1000"/>
          </a:pPr>
          <a:r>
            <a:rPr lang="en-GB" sz="1500" b="1" i="1" u="none" strike="noStrike" baseline="0">
              <a:solidFill>
                <a:srgbClr val="000000"/>
              </a:solidFill>
              <a:latin typeface="Wide Latin"/>
            </a:rPr>
            <a:t>2025</a:t>
          </a:r>
        </a:p>
      </xdr:txBody>
    </xdr:sp>
    <xdr:clientData/>
  </xdr:twoCellAnchor>
  <xdr:twoCellAnchor>
    <xdr:from>
      <xdr:col>14</xdr:col>
      <xdr:colOff>306705</xdr:colOff>
      <xdr:row>35</xdr:row>
      <xdr:rowOff>76200</xdr:rowOff>
    </xdr:from>
    <xdr:to>
      <xdr:col>20</xdr:col>
      <xdr:colOff>962</xdr:colOff>
      <xdr:row>39</xdr:row>
      <xdr:rowOff>106680</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10471785" y="7056120"/>
          <a:ext cx="2902277" cy="701040"/>
        </a:xfrm>
        <a:prstGeom prst="rect">
          <a:avLst/>
        </a:prstGeom>
        <a:solidFill>
          <a:srgbClr val="FFFFFF"/>
        </a:solidFill>
        <a:ln w="9525">
          <a:noFill/>
          <a:miter lim="800000"/>
          <a:headEnd/>
          <a:tailEnd/>
        </a:ln>
      </xdr:spPr>
      <xdr:txBody>
        <a:bodyPr vertOverflow="clip" wrap="square" lIns="36576" tIns="32004"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200" b="1" i="0" u="none" strike="noStrike" baseline="0">
              <a:solidFill>
                <a:srgbClr val="000000"/>
              </a:solidFill>
              <a:latin typeface="Arial"/>
              <a:cs typeface="Arial"/>
            </a:rPr>
            <a:t>Telephone (</a:t>
          </a:r>
          <a:r>
            <a:rPr lang="en-GB" sz="1200" b="1" i="0" u="none" strike="noStrike" baseline="0">
              <a:solidFill>
                <a:srgbClr val="000000"/>
              </a:solidFill>
              <a:latin typeface="Arial" panose="020B0604020202020204" pitchFamily="34" charset="0"/>
              <a:cs typeface="Arial" panose="020B0604020202020204" pitchFamily="34" charset="0"/>
            </a:rPr>
            <a:t>028) </a:t>
          </a:r>
          <a:r>
            <a:rPr lang="en-GB" sz="1200" b="1" i="0" baseline="0">
              <a:effectLst/>
              <a:latin typeface="Arial" panose="020B0604020202020204" pitchFamily="34" charset="0"/>
              <a:ea typeface="+mn-ea"/>
              <a:cs typeface="Arial" panose="020B0604020202020204" pitchFamily="34" charset="0"/>
            </a:rPr>
            <a:t>90524938</a:t>
          </a:r>
          <a:endParaRPr lang="en-GB" sz="1200" b="1"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1200" b="1" i="0" u="none" strike="noStrike" baseline="0">
              <a:solidFill>
                <a:srgbClr val="000000"/>
              </a:solidFill>
              <a:latin typeface="Arial"/>
              <a:cs typeface="Arial"/>
            </a:rPr>
            <a:t>E-mail aeb.econstats@daera-ni.gov.uk</a:t>
          </a:r>
          <a:endParaRPr lang="en-GB" sz="950" b="1" i="0" u="none" strike="noStrike" baseline="0">
            <a:solidFill>
              <a:srgbClr val="000000"/>
            </a:solidFill>
            <a:latin typeface="Arial"/>
            <a:cs typeface="Arial"/>
          </a:endParaRP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1</xdr:col>
      <xdr:colOff>49389</xdr:colOff>
      <xdr:row>35</xdr:row>
      <xdr:rowOff>28222</xdr:rowOff>
    </xdr:from>
    <xdr:to>
      <xdr:col>1</xdr:col>
      <xdr:colOff>2429325</xdr:colOff>
      <xdr:row>41</xdr:row>
      <xdr:rowOff>52351</xdr:rowOff>
    </xdr:to>
    <xdr:sp macro="" textlink="">
      <xdr:nvSpPr>
        <xdr:cNvPr id="5" name="Text Box 6">
          <a:extLst>
            <a:ext uri="{FF2B5EF4-FFF2-40B4-BE49-F238E27FC236}">
              <a16:creationId xmlns:a16="http://schemas.microsoft.com/office/drawing/2014/main" id="{3678FD8A-0E65-479D-9190-47BC71B08A23}"/>
            </a:ext>
          </a:extLst>
        </xdr:cNvPr>
        <xdr:cNvSpPr txBox="1">
          <a:spLocks noChangeArrowheads="1"/>
        </xdr:cNvSpPr>
      </xdr:nvSpPr>
      <xdr:spPr bwMode="auto">
        <a:xfrm>
          <a:off x="225778" y="6963833"/>
          <a:ext cx="2379936" cy="997796"/>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200" b="1">
              <a:effectLst/>
              <a:latin typeface="+mn-lt"/>
              <a:ea typeface="+mn-ea"/>
              <a:cs typeface="+mn-cs"/>
            </a:rPr>
            <a:t>Enquiries to:  Paul Keatley,</a:t>
          </a:r>
          <a:endParaRPr lang="en-GB" sz="1200">
            <a:effectLst/>
          </a:endParaRPr>
        </a:p>
        <a:p>
          <a:pPr rtl="0"/>
          <a:r>
            <a:rPr lang="en-GB" sz="1200" b="1">
              <a:effectLst/>
              <a:latin typeface="+mn-lt"/>
              <a:ea typeface="+mn-ea"/>
              <a:cs typeface="+mn-cs"/>
            </a:rPr>
            <a:t>Economics and Evaluations</a:t>
          </a:r>
          <a:r>
            <a:rPr lang="en-GB" sz="1200" b="1" baseline="0">
              <a:effectLst/>
              <a:latin typeface="+mn-lt"/>
              <a:ea typeface="+mn-ea"/>
              <a:cs typeface="+mn-cs"/>
            </a:rPr>
            <a:t> Branch</a:t>
          </a:r>
          <a:r>
            <a:rPr lang="en-GB" sz="1200" b="1">
              <a:effectLst/>
              <a:latin typeface="+mn-lt"/>
              <a:ea typeface="+mn-ea"/>
              <a:cs typeface="+mn-cs"/>
            </a:rPr>
            <a:t>, </a:t>
          </a:r>
          <a:endParaRPr lang="en-GB" sz="1200">
            <a:effectLst/>
          </a:endParaRPr>
        </a:p>
        <a:p>
          <a:pPr rtl="0"/>
          <a:r>
            <a:rPr lang="en-GB" sz="1200" b="1">
              <a:effectLst/>
              <a:latin typeface="+mn-lt"/>
              <a:ea typeface="+mn-ea"/>
              <a:cs typeface="+mn-cs"/>
            </a:rPr>
            <a:t>Clare House, </a:t>
          </a:r>
          <a:endParaRPr lang="en-GB" sz="1200">
            <a:effectLst/>
          </a:endParaRPr>
        </a:p>
        <a:p>
          <a:pPr rtl="0"/>
          <a:r>
            <a:rPr lang="en-GB" sz="1200" b="1">
              <a:effectLst/>
              <a:latin typeface="+mn-lt"/>
              <a:ea typeface="+mn-ea"/>
              <a:cs typeface="+mn-cs"/>
            </a:rPr>
            <a:t>303 Airport Road West, </a:t>
          </a:r>
          <a:endParaRPr lang="en-GB" sz="1200">
            <a:effectLst/>
          </a:endParaRPr>
        </a:p>
        <a:p>
          <a:pPr rtl="0"/>
          <a:r>
            <a:rPr lang="en-GB" sz="1200" b="1">
              <a:effectLst/>
              <a:latin typeface="+mn-lt"/>
              <a:ea typeface="+mn-ea"/>
              <a:cs typeface="+mn-cs"/>
            </a:rPr>
            <a:t>Belfast, BT3 9ED</a:t>
          </a:r>
          <a:endParaRPr lang="en-GB" sz="1200">
            <a:effectLst/>
          </a:endParaRPr>
        </a:p>
        <a:p>
          <a:pPr algn="l" rtl="0">
            <a:defRPr sz="1000"/>
          </a:pPr>
          <a:endParaRPr lang="en-GB" sz="950" b="1"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xdr:row>
      <xdr:rowOff>40005</xdr:rowOff>
    </xdr:from>
    <xdr:to>
      <xdr:col>0</xdr:col>
      <xdr:colOff>0</xdr:colOff>
      <xdr:row>12</xdr:row>
      <xdr:rowOff>167</xdr:rowOff>
    </xdr:to>
    <xdr:sp macro="" textlink="">
      <xdr:nvSpPr>
        <xdr:cNvPr id="2" name="Text 3">
          <a:extLst>
            <a:ext uri="{FF2B5EF4-FFF2-40B4-BE49-F238E27FC236}">
              <a16:creationId xmlns:a16="http://schemas.microsoft.com/office/drawing/2014/main" id="{00000000-0008-0000-0300-000002000000}"/>
            </a:ext>
          </a:extLst>
        </xdr:cNvPr>
        <xdr:cNvSpPr txBox="1">
          <a:spLocks noChangeArrowheads="1"/>
        </xdr:cNvSpPr>
      </xdr:nvSpPr>
      <xdr:spPr bwMode="auto">
        <a:xfrm>
          <a:off x="0" y="1754505"/>
          <a:ext cx="0" cy="805982"/>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GB" sz="900" b="0" i="0" u="none" strike="noStrike" baseline="0">
              <a:solidFill>
                <a:srgbClr val="000000"/>
              </a:solidFill>
              <a:latin typeface="Arial"/>
              <a:cs typeface="Arial"/>
            </a:rPr>
            <a:t>Both whole and processed grains (apart from by-products) of any description and the screenings from processing</a:t>
          </a:r>
        </a:p>
        <a:p>
          <a:pPr algn="l" rtl="0">
            <a:defRPr sz="1000"/>
          </a:pPr>
          <a:endParaRPr lang="en-GB" sz="900" b="0" i="0" u="none" strike="noStrike" baseline="0">
            <a:solidFill>
              <a:srgbClr val="000000"/>
            </a:solidFill>
            <a:latin typeface="Arial"/>
            <a:cs typeface="Arial"/>
          </a:endParaRPr>
        </a:p>
      </xdr:txBody>
    </xdr:sp>
    <xdr:clientData/>
  </xdr:twoCellAnchor>
  <xdr:twoCellAnchor editAs="oneCell">
    <xdr:from>
      <xdr:col>1</xdr:col>
      <xdr:colOff>3722370</xdr:colOff>
      <xdr:row>1</xdr:row>
      <xdr:rowOff>0</xdr:rowOff>
    </xdr:from>
    <xdr:to>
      <xdr:col>6</xdr:col>
      <xdr:colOff>254150</xdr:colOff>
      <xdr:row>5</xdr:row>
      <xdr:rowOff>114300</xdr:rowOff>
    </xdr:to>
    <xdr:sp macro="" textlink="">
      <xdr:nvSpPr>
        <xdr:cNvPr id="3" name="Text 14">
          <a:extLst>
            <a:ext uri="{FF2B5EF4-FFF2-40B4-BE49-F238E27FC236}">
              <a16:creationId xmlns:a16="http://schemas.microsoft.com/office/drawing/2014/main" id="{00000000-0008-0000-0300-000003000000}"/>
            </a:ext>
          </a:extLst>
        </xdr:cNvPr>
        <xdr:cNvSpPr txBox="1">
          <a:spLocks noChangeArrowheads="1"/>
        </xdr:cNvSpPr>
      </xdr:nvSpPr>
      <xdr:spPr bwMode="auto">
        <a:xfrm>
          <a:off x="3905250" y="175260"/>
          <a:ext cx="4547385" cy="815340"/>
        </a:xfrm>
        <a:prstGeom prst="rect">
          <a:avLst/>
        </a:prstGeom>
        <a:solidFill>
          <a:srgbClr val="FFFFFF"/>
        </a:solidFill>
        <a:ln w="1">
          <a:noFill/>
          <a:miter lim="800000"/>
          <a:headEnd/>
          <a:tailEnd/>
        </a:ln>
      </xdr:spPr>
      <xdr:txBody>
        <a:bodyPr vertOverflow="clip" wrap="square" lIns="82296" tIns="41148" rIns="82296" bIns="41148" anchor="ctr" upright="1"/>
        <a:lstStyle/>
        <a:p>
          <a:pPr algn="ctr" rtl="0">
            <a:defRPr sz="1000"/>
          </a:pPr>
          <a:r>
            <a:rPr lang="en-GB" sz="1500" b="1" i="1" u="none" strike="noStrike" baseline="0">
              <a:solidFill>
                <a:srgbClr val="000000"/>
              </a:solidFill>
              <a:latin typeface="Wide Latin"/>
            </a:rPr>
            <a:t>NORTHERN IRELAND </a:t>
          </a:r>
        </a:p>
        <a:p>
          <a:pPr algn="ctr" rtl="0">
            <a:defRPr sz="1000"/>
          </a:pPr>
          <a:r>
            <a:rPr lang="en-GB" sz="1500" b="1" i="1" u="none" strike="noStrike" baseline="0">
              <a:solidFill>
                <a:srgbClr val="000000"/>
              </a:solidFill>
              <a:latin typeface="Wide Latin"/>
            </a:rPr>
            <a:t>Animal Feed Statistics</a:t>
          </a:r>
        </a:p>
        <a:p>
          <a:pPr algn="ctr" rtl="0">
            <a:defRPr sz="1000"/>
          </a:pPr>
          <a:r>
            <a:rPr lang="en-GB" sz="1500" b="1" i="1" u="none" strike="noStrike" baseline="0">
              <a:solidFill>
                <a:srgbClr val="000000"/>
              </a:solidFill>
              <a:latin typeface="Wide Latin"/>
            </a:rPr>
            <a:t>2025</a:t>
          </a:r>
        </a:p>
        <a:p>
          <a:pPr algn="ctr" rtl="0">
            <a:defRPr sz="1000"/>
          </a:pPr>
          <a:endParaRPr lang="en-GB" sz="1500" b="1" i="1" u="none" strike="noStrike" baseline="0">
            <a:solidFill>
              <a:srgbClr val="000000"/>
            </a:solidFill>
            <a:latin typeface="Wide Latin"/>
          </a:endParaRPr>
        </a:p>
      </xdr:txBody>
    </xdr:sp>
    <xdr:clientData/>
  </xdr:twoCellAnchor>
  <xdr:twoCellAnchor>
    <xdr:from>
      <xdr:col>7</xdr:col>
      <xdr:colOff>55033</xdr:colOff>
      <xdr:row>35</xdr:row>
      <xdr:rowOff>63500</xdr:rowOff>
    </xdr:from>
    <xdr:to>
      <xdr:col>11</xdr:col>
      <xdr:colOff>548853</xdr:colOff>
      <xdr:row>39</xdr:row>
      <xdr:rowOff>177849</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bwMode="auto">
        <a:xfrm>
          <a:off x="8691033" y="8763000"/>
          <a:ext cx="3033820" cy="834016"/>
        </a:xfrm>
        <a:prstGeom prst="rect">
          <a:avLst/>
        </a:prstGeom>
        <a:solidFill>
          <a:srgbClr val="FFFFFF"/>
        </a:solidFill>
        <a:ln w="9525">
          <a:noFill/>
          <a:miter lim="800000"/>
          <a:headEnd/>
          <a:tailEnd/>
        </a:ln>
      </xdr:spPr>
      <xdr:txBody>
        <a:bodyPr vertOverflow="clip" wrap="square" lIns="36576" tIns="32004"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200" b="1" i="0" u="none" strike="noStrike" baseline="0">
              <a:solidFill>
                <a:srgbClr val="000000"/>
              </a:solidFill>
              <a:latin typeface="Arial" panose="020B0604020202020204" pitchFamily="34" charset="0"/>
              <a:cs typeface="Arial" panose="020B0604020202020204" pitchFamily="34" charset="0"/>
            </a:rPr>
            <a:t>Telephone (028) </a:t>
          </a:r>
          <a:r>
            <a:rPr lang="en-GB" sz="1200" b="1" i="0" baseline="0">
              <a:effectLst/>
              <a:latin typeface="Arial" panose="020B0604020202020204" pitchFamily="34" charset="0"/>
              <a:ea typeface="+mn-ea"/>
              <a:cs typeface="Arial" panose="020B0604020202020204" pitchFamily="34" charset="0"/>
            </a:rPr>
            <a:t>90524938</a:t>
          </a:r>
          <a:endParaRPr lang="en-GB" sz="1200" b="1"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1200" b="1" i="0" u="none" strike="noStrike" baseline="0">
              <a:solidFill>
                <a:srgbClr val="000000"/>
              </a:solidFill>
              <a:latin typeface="Arial"/>
              <a:cs typeface="Arial"/>
            </a:rPr>
            <a:t>E-mail aeb.econstats@daera-ni.gov.uk</a:t>
          </a:r>
          <a:endParaRPr lang="en-GB" sz="950" b="1" i="0" u="none" strike="noStrike" baseline="0">
            <a:solidFill>
              <a:srgbClr val="000000"/>
            </a:solidFill>
            <a:latin typeface="Arial"/>
            <a:cs typeface="Arial"/>
          </a:endParaRP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1</xdr:col>
      <xdr:colOff>0</xdr:colOff>
      <xdr:row>35</xdr:row>
      <xdr:rowOff>0</xdr:rowOff>
    </xdr:from>
    <xdr:to>
      <xdr:col>1</xdr:col>
      <xdr:colOff>2379936</xdr:colOff>
      <xdr:row>40</xdr:row>
      <xdr:rowOff>115852</xdr:rowOff>
    </xdr:to>
    <xdr:sp macro="" textlink="">
      <xdr:nvSpPr>
        <xdr:cNvPr id="6" name="Text Box 6">
          <a:extLst>
            <a:ext uri="{FF2B5EF4-FFF2-40B4-BE49-F238E27FC236}">
              <a16:creationId xmlns:a16="http://schemas.microsoft.com/office/drawing/2014/main" id="{46928FA5-26D1-4070-8C35-B6BBA107D54C}"/>
            </a:ext>
          </a:extLst>
        </xdr:cNvPr>
        <xdr:cNvSpPr txBox="1">
          <a:spLocks noChangeArrowheads="1"/>
        </xdr:cNvSpPr>
      </xdr:nvSpPr>
      <xdr:spPr bwMode="auto">
        <a:xfrm>
          <a:off x="176389" y="8720667"/>
          <a:ext cx="2379936" cy="997796"/>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200" b="1">
              <a:effectLst/>
              <a:latin typeface="+mn-lt"/>
              <a:ea typeface="+mn-ea"/>
              <a:cs typeface="+mn-cs"/>
            </a:rPr>
            <a:t>Enquiries to:  Paul Keatley,</a:t>
          </a:r>
          <a:endParaRPr lang="en-GB" sz="1200">
            <a:effectLst/>
          </a:endParaRPr>
        </a:p>
        <a:p>
          <a:pPr rtl="0"/>
          <a:r>
            <a:rPr lang="en-GB" sz="1200" b="1">
              <a:effectLst/>
              <a:latin typeface="+mn-lt"/>
              <a:ea typeface="+mn-ea"/>
              <a:cs typeface="+mn-cs"/>
            </a:rPr>
            <a:t>Economics and Evaluations</a:t>
          </a:r>
          <a:r>
            <a:rPr lang="en-GB" sz="1200" b="1" baseline="0">
              <a:effectLst/>
              <a:latin typeface="+mn-lt"/>
              <a:ea typeface="+mn-ea"/>
              <a:cs typeface="+mn-cs"/>
            </a:rPr>
            <a:t> Branch</a:t>
          </a:r>
          <a:r>
            <a:rPr lang="en-GB" sz="1200" b="1">
              <a:effectLst/>
              <a:latin typeface="+mn-lt"/>
              <a:ea typeface="+mn-ea"/>
              <a:cs typeface="+mn-cs"/>
            </a:rPr>
            <a:t>, </a:t>
          </a:r>
          <a:endParaRPr lang="en-GB" sz="1200">
            <a:effectLst/>
          </a:endParaRPr>
        </a:p>
        <a:p>
          <a:pPr rtl="0"/>
          <a:r>
            <a:rPr lang="en-GB" sz="1200" b="1">
              <a:effectLst/>
              <a:latin typeface="+mn-lt"/>
              <a:ea typeface="+mn-ea"/>
              <a:cs typeface="+mn-cs"/>
            </a:rPr>
            <a:t>Clare House, </a:t>
          </a:r>
          <a:endParaRPr lang="en-GB" sz="1200">
            <a:effectLst/>
          </a:endParaRPr>
        </a:p>
        <a:p>
          <a:pPr rtl="0"/>
          <a:r>
            <a:rPr lang="en-GB" sz="1200" b="1">
              <a:effectLst/>
              <a:latin typeface="+mn-lt"/>
              <a:ea typeface="+mn-ea"/>
              <a:cs typeface="+mn-cs"/>
            </a:rPr>
            <a:t>303 Airport Road West, </a:t>
          </a:r>
          <a:endParaRPr lang="en-GB" sz="1200">
            <a:effectLst/>
          </a:endParaRPr>
        </a:p>
        <a:p>
          <a:pPr rtl="0"/>
          <a:r>
            <a:rPr lang="en-GB" sz="1200" b="1">
              <a:effectLst/>
              <a:latin typeface="+mn-lt"/>
              <a:ea typeface="+mn-ea"/>
              <a:cs typeface="+mn-cs"/>
            </a:rPr>
            <a:t>Belfast, BT3 9ED</a:t>
          </a:r>
          <a:endParaRPr lang="en-GB" sz="1200">
            <a:effectLst/>
          </a:endParaRPr>
        </a:p>
        <a:p>
          <a:pPr algn="l" rtl="0">
            <a:defRPr sz="1000"/>
          </a:pPr>
          <a:endParaRPr lang="en-GB" sz="950" b="1" i="0" u="none" strike="noStrike" baseline="0">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11</xdr:row>
      <xdr:rowOff>7620</xdr:rowOff>
    </xdr:from>
    <xdr:to>
      <xdr:col>0</xdr:col>
      <xdr:colOff>0</xdr:colOff>
      <xdr:row>14</xdr:row>
      <xdr:rowOff>70</xdr:rowOff>
    </xdr:to>
    <xdr:sp macro="" textlink="">
      <xdr:nvSpPr>
        <xdr:cNvPr id="11265" name="Text 3">
          <a:extLst>
            <a:ext uri="{FF2B5EF4-FFF2-40B4-BE49-F238E27FC236}">
              <a16:creationId xmlns:a16="http://schemas.microsoft.com/office/drawing/2014/main" id="{00000000-0008-0000-0400-0000012C0000}"/>
            </a:ext>
          </a:extLst>
        </xdr:cNvPr>
        <xdr:cNvSpPr txBox="1">
          <a:spLocks noChangeArrowheads="1"/>
        </xdr:cNvSpPr>
      </xdr:nvSpPr>
      <xdr:spPr bwMode="auto">
        <a:xfrm>
          <a:off x="0" y="2080260"/>
          <a:ext cx="0" cy="83058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GB" sz="900" b="0" i="0" u="none" strike="noStrike" baseline="0">
              <a:solidFill>
                <a:srgbClr val="000000"/>
              </a:solidFill>
              <a:latin typeface="Arial"/>
              <a:cs typeface="Arial"/>
            </a:rPr>
            <a:t>Both whole and processed grains (apart from by-products) of any description and the screenings from processing</a:t>
          </a:r>
        </a:p>
        <a:p>
          <a:pPr algn="l" rtl="0">
            <a:defRPr sz="1000"/>
          </a:pPr>
          <a:endParaRPr lang="en-GB" sz="900" b="0" i="0" u="none" strike="noStrike" baseline="0">
            <a:solidFill>
              <a:srgbClr val="000000"/>
            </a:solidFill>
            <a:latin typeface="Arial"/>
            <a:cs typeface="Arial"/>
          </a:endParaRPr>
        </a:p>
      </xdr:txBody>
    </xdr:sp>
    <xdr:clientData/>
  </xdr:twoCellAnchor>
  <xdr:twoCellAnchor editAs="oneCell">
    <xdr:from>
      <xdr:col>1</xdr:col>
      <xdr:colOff>4145280</xdr:colOff>
      <xdr:row>2</xdr:row>
      <xdr:rowOff>0</xdr:rowOff>
    </xdr:from>
    <xdr:to>
      <xdr:col>6</xdr:col>
      <xdr:colOff>693107</xdr:colOff>
      <xdr:row>6</xdr:row>
      <xdr:rowOff>143584</xdr:rowOff>
    </xdr:to>
    <xdr:sp macro="" textlink="">
      <xdr:nvSpPr>
        <xdr:cNvPr id="11266" name="Text 14">
          <a:extLst>
            <a:ext uri="{FF2B5EF4-FFF2-40B4-BE49-F238E27FC236}">
              <a16:creationId xmlns:a16="http://schemas.microsoft.com/office/drawing/2014/main" id="{00000000-0008-0000-0400-0000022C0000}"/>
            </a:ext>
          </a:extLst>
        </xdr:cNvPr>
        <xdr:cNvSpPr txBox="1">
          <a:spLocks noChangeArrowheads="1"/>
        </xdr:cNvSpPr>
      </xdr:nvSpPr>
      <xdr:spPr bwMode="auto">
        <a:xfrm>
          <a:off x="4324574" y="358588"/>
          <a:ext cx="4382725" cy="840441"/>
        </a:xfrm>
        <a:prstGeom prst="rect">
          <a:avLst/>
        </a:prstGeom>
        <a:solidFill>
          <a:srgbClr val="FFFFFF"/>
        </a:solidFill>
        <a:ln w="1">
          <a:noFill/>
          <a:miter lim="800000"/>
          <a:headEnd/>
          <a:tailEnd/>
        </a:ln>
      </xdr:spPr>
      <xdr:txBody>
        <a:bodyPr vertOverflow="clip" wrap="square" lIns="82296" tIns="41148" rIns="82296" bIns="41148" anchor="ctr" upright="1"/>
        <a:lstStyle/>
        <a:p>
          <a:pPr algn="ctr" rtl="0">
            <a:defRPr sz="1000"/>
          </a:pPr>
          <a:r>
            <a:rPr lang="en-GB" sz="1500" b="1" i="1" u="none" strike="noStrike" baseline="0">
              <a:solidFill>
                <a:srgbClr val="000000"/>
              </a:solidFill>
              <a:latin typeface="Wide Latin"/>
            </a:rPr>
            <a:t>NORTHERN IRELAND </a:t>
          </a:r>
        </a:p>
        <a:p>
          <a:pPr algn="ctr" rtl="0">
            <a:defRPr sz="1000"/>
          </a:pPr>
          <a:r>
            <a:rPr lang="en-GB" sz="1500" b="1" i="1" u="none" strike="noStrike" baseline="0">
              <a:solidFill>
                <a:srgbClr val="000000"/>
              </a:solidFill>
              <a:latin typeface="Wide Latin"/>
            </a:rPr>
            <a:t>Animal Feed Statistics</a:t>
          </a:r>
        </a:p>
        <a:p>
          <a:pPr algn="ctr" rtl="0">
            <a:defRPr sz="1000"/>
          </a:pPr>
          <a:r>
            <a:rPr lang="en-GB" sz="1500" b="1" i="1" u="none" strike="noStrike" baseline="0">
              <a:solidFill>
                <a:srgbClr val="000000"/>
              </a:solidFill>
              <a:latin typeface="Wide Latin"/>
            </a:rPr>
            <a:t>2025</a:t>
          </a:r>
        </a:p>
      </xdr:txBody>
    </xdr:sp>
    <xdr:clientData/>
  </xdr:twoCellAnchor>
  <xdr:twoCellAnchor>
    <xdr:from>
      <xdr:col>7</xdr:col>
      <xdr:colOff>182880</xdr:colOff>
      <xdr:row>38</xdr:row>
      <xdr:rowOff>76200</xdr:rowOff>
    </xdr:from>
    <xdr:to>
      <xdr:col>11</xdr:col>
      <xdr:colOff>605621</xdr:colOff>
      <xdr:row>42</xdr:row>
      <xdr:rowOff>106680</xdr:rowOff>
    </xdr:to>
    <xdr:sp macro="" textlink="">
      <xdr:nvSpPr>
        <xdr:cNvPr id="11268" name="Text Box 4">
          <a:extLst>
            <a:ext uri="{FF2B5EF4-FFF2-40B4-BE49-F238E27FC236}">
              <a16:creationId xmlns:a16="http://schemas.microsoft.com/office/drawing/2014/main" id="{00000000-0008-0000-0400-0000042C0000}"/>
            </a:ext>
          </a:extLst>
        </xdr:cNvPr>
        <xdr:cNvSpPr txBox="1">
          <a:spLocks noChangeArrowheads="1"/>
        </xdr:cNvSpPr>
      </xdr:nvSpPr>
      <xdr:spPr bwMode="auto">
        <a:xfrm>
          <a:off x="9364980" y="8191500"/>
          <a:ext cx="3154680" cy="731520"/>
        </a:xfrm>
        <a:prstGeom prst="rect">
          <a:avLst/>
        </a:prstGeom>
        <a:solidFill>
          <a:srgbClr val="FFFFFF"/>
        </a:solidFill>
        <a:ln w="9525">
          <a:noFill/>
          <a:miter lim="800000"/>
          <a:headEnd/>
          <a:tailEnd/>
        </a:ln>
      </xdr:spPr>
      <xdr:txBody>
        <a:bodyPr vertOverflow="clip" wrap="square" lIns="36576" tIns="32004"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200" b="1" i="0" u="none" strike="noStrike" baseline="0">
              <a:solidFill>
                <a:srgbClr val="000000"/>
              </a:solidFill>
              <a:latin typeface="Arial"/>
              <a:cs typeface="Arial"/>
            </a:rPr>
            <a:t>Telephone </a:t>
          </a:r>
          <a:r>
            <a:rPr lang="en-GB" sz="1200" b="1" i="0" u="none" strike="noStrike" baseline="0">
              <a:solidFill>
                <a:srgbClr val="000000"/>
              </a:solidFill>
              <a:latin typeface="Arial" panose="020B0604020202020204" pitchFamily="34" charset="0"/>
              <a:cs typeface="Arial" panose="020B0604020202020204" pitchFamily="34" charset="0"/>
            </a:rPr>
            <a:t>(028) </a:t>
          </a:r>
          <a:r>
            <a:rPr lang="en-GB" sz="1200" b="1" i="0" baseline="0">
              <a:effectLst/>
              <a:latin typeface="Arial" panose="020B0604020202020204" pitchFamily="34" charset="0"/>
              <a:ea typeface="+mn-ea"/>
              <a:cs typeface="Arial" panose="020B0604020202020204" pitchFamily="34" charset="0"/>
            </a:rPr>
            <a:t>90524938</a:t>
          </a:r>
          <a:endParaRPr lang="en-GB" sz="1200" b="0" i="0" baseline="0">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200" b="1" i="0" u="none" strike="noStrike" baseline="0">
              <a:solidFill>
                <a:srgbClr val="000000"/>
              </a:solidFill>
              <a:latin typeface="Arial"/>
              <a:cs typeface="Arial"/>
            </a:rPr>
            <a:t>E-mail aeb.econstats@daera-ni.gov.uk</a:t>
          </a:r>
          <a:endParaRPr lang="en-GB" sz="950" b="1" i="0" u="none" strike="noStrike" baseline="0">
            <a:solidFill>
              <a:srgbClr val="000000"/>
            </a:solidFill>
            <a:latin typeface="Arial"/>
            <a:cs typeface="Arial"/>
          </a:endParaRPr>
        </a:p>
        <a:p>
          <a:pPr algn="l" rtl="0">
            <a:defRPr sz="1000"/>
          </a:pPr>
          <a:endParaRPr lang="en-GB" sz="950" b="1" i="0" u="none" strike="noStrike" baseline="0">
            <a:solidFill>
              <a:srgbClr val="000000"/>
            </a:solidFill>
            <a:latin typeface="Arial"/>
            <a:cs typeface="Arial"/>
          </a:endParaRPr>
        </a:p>
      </xdr:txBody>
    </xdr:sp>
    <xdr:clientData/>
  </xdr:twoCellAnchor>
  <xdr:twoCellAnchor>
    <xdr:from>
      <xdr:col>1</xdr:col>
      <xdr:colOff>0</xdr:colOff>
      <xdr:row>38</xdr:row>
      <xdr:rowOff>0</xdr:rowOff>
    </xdr:from>
    <xdr:to>
      <xdr:col>1</xdr:col>
      <xdr:colOff>2379936</xdr:colOff>
      <xdr:row>43</xdr:row>
      <xdr:rowOff>115851</xdr:rowOff>
    </xdr:to>
    <xdr:sp macro="" textlink="">
      <xdr:nvSpPr>
        <xdr:cNvPr id="2" name="Text Box 6">
          <a:extLst>
            <a:ext uri="{FF2B5EF4-FFF2-40B4-BE49-F238E27FC236}">
              <a16:creationId xmlns:a16="http://schemas.microsoft.com/office/drawing/2014/main" id="{1DD714F9-5702-4001-832E-8F040909AB89}"/>
            </a:ext>
          </a:extLst>
        </xdr:cNvPr>
        <xdr:cNvSpPr txBox="1">
          <a:spLocks noChangeArrowheads="1"/>
        </xdr:cNvSpPr>
      </xdr:nvSpPr>
      <xdr:spPr bwMode="auto">
        <a:xfrm>
          <a:off x="176389" y="9122833"/>
          <a:ext cx="2379936" cy="997796"/>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200" b="1">
              <a:effectLst/>
              <a:latin typeface="+mn-lt"/>
              <a:ea typeface="+mn-ea"/>
              <a:cs typeface="+mn-cs"/>
            </a:rPr>
            <a:t>Enquiries to:  Paul Keatley,</a:t>
          </a:r>
          <a:endParaRPr lang="en-GB" sz="1200">
            <a:effectLst/>
          </a:endParaRPr>
        </a:p>
        <a:p>
          <a:pPr rtl="0"/>
          <a:r>
            <a:rPr lang="en-GB" sz="1200" b="1">
              <a:effectLst/>
              <a:latin typeface="+mn-lt"/>
              <a:ea typeface="+mn-ea"/>
              <a:cs typeface="+mn-cs"/>
            </a:rPr>
            <a:t>Economics and Evaluations</a:t>
          </a:r>
          <a:r>
            <a:rPr lang="en-GB" sz="1200" b="1" baseline="0">
              <a:effectLst/>
              <a:latin typeface="+mn-lt"/>
              <a:ea typeface="+mn-ea"/>
              <a:cs typeface="+mn-cs"/>
            </a:rPr>
            <a:t> Branch</a:t>
          </a:r>
          <a:r>
            <a:rPr lang="en-GB" sz="1200" b="1">
              <a:effectLst/>
              <a:latin typeface="+mn-lt"/>
              <a:ea typeface="+mn-ea"/>
              <a:cs typeface="+mn-cs"/>
            </a:rPr>
            <a:t>, </a:t>
          </a:r>
          <a:endParaRPr lang="en-GB" sz="1200">
            <a:effectLst/>
          </a:endParaRPr>
        </a:p>
        <a:p>
          <a:pPr rtl="0"/>
          <a:r>
            <a:rPr lang="en-GB" sz="1200" b="1">
              <a:effectLst/>
              <a:latin typeface="+mn-lt"/>
              <a:ea typeface="+mn-ea"/>
              <a:cs typeface="+mn-cs"/>
            </a:rPr>
            <a:t>Clare House, </a:t>
          </a:r>
          <a:endParaRPr lang="en-GB" sz="1200">
            <a:effectLst/>
          </a:endParaRPr>
        </a:p>
        <a:p>
          <a:pPr rtl="0"/>
          <a:r>
            <a:rPr lang="en-GB" sz="1200" b="1">
              <a:effectLst/>
              <a:latin typeface="+mn-lt"/>
              <a:ea typeface="+mn-ea"/>
              <a:cs typeface="+mn-cs"/>
            </a:rPr>
            <a:t>303 Airport Road West, </a:t>
          </a:r>
          <a:endParaRPr lang="en-GB" sz="1200">
            <a:effectLst/>
          </a:endParaRPr>
        </a:p>
        <a:p>
          <a:pPr rtl="0"/>
          <a:r>
            <a:rPr lang="en-GB" sz="1200" b="1">
              <a:effectLst/>
              <a:latin typeface="+mn-lt"/>
              <a:ea typeface="+mn-ea"/>
              <a:cs typeface="+mn-cs"/>
            </a:rPr>
            <a:t>Belfast, BT3 9ED</a:t>
          </a:r>
          <a:endParaRPr lang="en-GB" sz="1200">
            <a:effectLst/>
          </a:endParaRPr>
        </a:p>
        <a:p>
          <a:pPr algn="l" rtl="0">
            <a:defRPr sz="1000"/>
          </a:pPr>
          <a:endParaRPr lang="en-GB" sz="950" b="1" i="0" u="none" strike="noStrike" baseline="0">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365760</xdr:colOff>
      <xdr:row>0</xdr:row>
      <xdr:rowOff>685800</xdr:rowOff>
    </xdr:from>
    <xdr:to>
      <xdr:col>23</xdr:col>
      <xdr:colOff>198120</xdr:colOff>
      <xdr:row>16</xdr:row>
      <xdr:rowOff>144780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17</xdr:row>
      <xdr:rowOff>7620</xdr:rowOff>
    </xdr:from>
    <xdr:to>
      <xdr:col>11</xdr:col>
      <xdr:colOff>45720</xdr:colOff>
      <xdr:row>29</xdr:row>
      <xdr:rowOff>22860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114300</xdr:colOff>
      <xdr:row>17</xdr:row>
      <xdr:rowOff>68580</xdr:rowOff>
    </xdr:from>
    <xdr:to>
      <xdr:col>27</xdr:col>
      <xdr:colOff>213360</xdr:colOff>
      <xdr:row>29</xdr:row>
      <xdr:rowOff>144780</xdr:rowOff>
    </xdr:to>
    <xdr:graphicFrame macro="">
      <xdr:nvGraphicFramePr>
        <xdr:cNvPr id="4" name="Chart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106680</xdr:colOff>
      <xdr:row>30</xdr:row>
      <xdr:rowOff>45720</xdr:rowOff>
    </xdr:from>
    <xdr:to>
      <xdr:col>11</xdr:col>
      <xdr:colOff>45720</xdr:colOff>
      <xdr:row>42</xdr:row>
      <xdr:rowOff>0</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83820</xdr:colOff>
      <xdr:row>30</xdr:row>
      <xdr:rowOff>22860</xdr:rowOff>
    </xdr:from>
    <xdr:to>
      <xdr:col>19</xdr:col>
      <xdr:colOff>0</xdr:colOff>
      <xdr:row>42</xdr:row>
      <xdr:rowOff>0</xdr:rowOff>
    </xdr:to>
    <xdr:graphicFrame macro="">
      <xdr:nvGraphicFramePr>
        <xdr:cNvPr id="6" name="Chart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320040</xdr:colOff>
      <xdr:row>43</xdr:row>
      <xdr:rowOff>137160</xdr:rowOff>
    </xdr:from>
    <xdr:to>
      <xdr:col>10</xdr:col>
      <xdr:colOff>30480</xdr:colOff>
      <xdr:row>43</xdr:row>
      <xdr:rowOff>137160</xdr:rowOff>
    </xdr:to>
    <xdr:sp macro="" textlink="">
      <xdr:nvSpPr>
        <xdr:cNvPr id="7" name="Line 6">
          <a:extLst>
            <a:ext uri="{FF2B5EF4-FFF2-40B4-BE49-F238E27FC236}">
              <a16:creationId xmlns:a16="http://schemas.microsoft.com/office/drawing/2014/main" id="{00000000-0008-0000-0500-000007000000}"/>
            </a:ext>
          </a:extLst>
        </xdr:cNvPr>
        <xdr:cNvSpPr>
          <a:spLocks noChangeShapeType="1"/>
        </xdr:cNvSpPr>
      </xdr:nvSpPr>
      <xdr:spPr bwMode="auto">
        <a:xfrm>
          <a:off x="2628900" y="7658100"/>
          <a:ext cx="876300" cy="0"/>
        </a:xfrm>
        <a:prstGeom prst="line">
          <a:avLst/>
        </a:prstGeom>
        <a:noFill/>
        <a:ln w="9525">
          <a:solidFill>
            <a:srgbClr val="0000FF"/>
          </a:solidFill>
          <a:prstDash val="dash"/>
          <a:round/>
          <a:headEnd/>
          <a:tailEnd/>
        </a:ln>
      </xdr:spPr>
    </xdr:sp>
    <xdr:clientData/>
  </xdr:twoCellAnchor>
  <xdr:twoCellAnchor>
    <xdr:from>
      <xdr:col>12</xdr:col>
      <xdr:colOff>281940</xdr:colOff>
      <xdr:row>43</xdr:row>
      <xdr:rowOff>137160</xdr:rowOff>
    </xdr:from>
    <xdr:to>
      <xdr:col>14</xdr:col>
      <xdr:colOff>365760</xdr:colOff>
      <xdr:row>43</xdr:row>
      <xdr:rowOff>137160</xdr:rowOff>
    </xdr:to>
    <xdr:sp macro="" textlink="">
      <xdr:nvSpPr>
        <xdr:cNvPr id="8" name="Line 7">
          <a:extLst>
            <a:ext uri="{FF2B5EF4-FFF2-40B4-BE49-F238E27FC236}">
              <a16:creationId xmlns:a16="http://schemas.microsoft.com/office/drawing/2014/main" id="{00000000-0008-0000-0500-000008000000}"/>
            </a:ext>
          </a:extLst>
        </xdr:cNvPr>
        <xdr:cNvSpPr>
          <a:spLocks noChangeShapeType="1"/>
        </xdr:cNvSpPr>
      </xdr:nvSpPr>
      <xdr:spPr bwMode="auto">
        <a:xfrm>
          <a:off x="4457700" y="7658100"/>
          <a:ext cx="861060" cy="0"/>
        </a:xfrm>
        <a:prstGeom prst="line">
          <a:avLst/>
        </a:prstGeom>
        <a:noFill/>
        <a:ln w="9525">
          <a:solidFill>
            <a:srgbClr val="FF0000"/>
          </a:solidFill>
          <a:round/>
          <a:headEnd/>
          <a:tailEnd/>
        </a:ln>
      </xdr:spPr>
    </xdr:sp>
    <xdr:clientData/>
  </xdr:twoCellAnchor>
  <xdr:twoCellAnchor>
    <xdr:from>
      <xdr:col>11</xdr:col>
      <xdr:colOff>144780</xdr:colOff>
      <xdr:row>17</xdr:row>
      <xdr:rowOff>22860</xdr:rowOff>
    </xdr:from>
    <xdr:to>
      <xdr:col>19</xdr:col>
      <xdr:colOff>175260</xdr:colOff>
      <xdr:row>30</xdr:row>
      <xdr:rowOff>7620</xdr:rowOff>
    </xdr:to>
    <xdr:graphicFrame macro="">
      <xdr:nvGraphicFramePr>
        <xdr:cNvPr id="9" name="Chart 8">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19</xdr:col>
      <xdr:colOff>129540</xdr:colOff>
      <xdr:row>29</xdr:row>
      <xdr:rowOff>76200</xdr:rowOff>
    </xdr:from>
    <xdr:to>
      <xdr:col>27</xdr:col>
      <xdr:colOff>213360</xdr:colOff>
      <xdr:row>42</xdr:row>
      <xdr:rowOff>0</xdr:rowOff>
    </xdr:to>
    <xdr:graphicFrame macro="">
      <xdr:nvGraphicFramePr>
        <xdr:cNvPr id="10" name="Chart 9">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AA70"/>
  <sheetViews>
    <sheetView tabSelected="1" zoomScaleNormal="100" workbookViewId="0">
      <selection activeCell="I28" sqref="I28"/>
    </sheetView>
  </sheetViews>
  <sheetFormatPr defaultColWidth="9.26953125" defaultRowHeight="12.5" x14ac:dyDescent="0.25"/>
  <cols>
    <col min="1" max="1" width="2.54296875" style="152" customWidth="1"/>
    <col min="2" max="2" width="44.26953125" style="152" customWidth="1"/>
    <col min="3" max="3" width="8.54296875" style="152" customWidth="1"/>
    <col min="4" max="4" width="8.54296875" style="12" customWidth="1"/>
    <col min="5" max="5" width="8.54296875" style="13" customWidth="1"/>
    <col min="6" max="6" width="8.54296875" style="14" customWidth="1"/>
    <col min="7" max="7" width="8.54296875" style="15" customWidth="1"/>
    <col min="8" max="8" width="8.54296875" style="12" customWidth="1"/>
    <col min="9" max="9" width="8.54296875" style="13" customWidth="1"/>
    <col min="10" max="10" width="8.54296875" style="14" customWidth="1"/>
    <col min="11" max="11" width="8.54296875" style="15" customWidth="1"/>
    <col min="12" max="12" width="8.54296875" style="12" customWidth="1"/>
    <col min="13" max="13" width="8.54296875" style="13" customWidth="1"/>
    <col min="14" max="14" width="8.54296875" style="14" customWidth="1"/>
    <col min="15" max="15" width="8.54296875" style="15" customWidth="1"/>
    <col min="16" max="16" width="8.54296875" style="12" customWidth="1"/>
    <col min="17" max="17" width="8.54296875" style="13" customWidth="1"/>
    <col min="18" max="18" width="8.54296875" style="14" customWidth="1"/>
    <col min="19" max="19" width="9.54296875" style="16" customWidth="1"/>
    <col min="20" max="20" width="2.54296875" style="152" customWidth="1"/>
    <col min="21" max="21" width="9.26953125" style="152"/>
    <col min="22" max="22" width="16.81640625" style="152" bestFit="1" customWidth="1"/>
    <col min="23" max="16384" width="9.26953125" style="152"/>
  </cols>
  <sheetData>
    <row r="6" spans="1:23" x14ac:dyDescent="0.25">
      <c r="B6"/>
    </row>
    <row r="8" spans="1:23" x14ac:dyDescent="0.25">
      <c r="O8" s="15" t="s">
        <v>93</v>
      </c>
      <c r="P8" s="12" t="s">
        <v>93</v>
      </c>
    </row>
    <row r="9" spans="1:23" x14ac:dyDescent="0.25">
      <c r="A9" s="151"/>
      <c r="B9" s="151"/>
      <c r="C9" s="151"/>
      <c r="D9" s="2"/>
      <c r="E9" s="3"/>
      <c r="F9" s="4"/>
      <c r="G9" s="5"/>
      <c r="H9" s="2"/>
      <c r="I9" s="3"/>
      <c r="J9" s="4"/>
      <c r="K9" s="5"/>
      <c r="L9" s="2"/>
      <c r="M9" s="3"/>
      <c r="N9" s="4"/>
      <c r="O9" s="5"/>
      <c r="P9" s="2"/>
      <c r="Q9" s="3"/>
      <c r="R9" s="4"/>
      <c r="S9" s="6"/>
      <c r="T9" s="7"/>
    </row>
    <row r="10" spans="1:23" ht="15.5" x14ac:dyDescent="0.35">
      <c r="A10" s="151"/>
      <c r="B10" s="64" t="s">
        <v>17</v>
      </c>
      <c r="C10" s="42" t="s">
        <v>20</v>
      </c>
      <c r="D10" s="43"/>
      <c r="E10" s="44"/>
      <c r="F10" s="45"/>
      <c r="G10" s="46"/>
      <c r="H10" s="47"/>
      <c r="I10" s="48"/>
      <c r="J10" s="45"/>
      <c r="K10" s="46"/>
      <c r="L10" s="47"/>
      <c r="M10" s="48"/>
      <c r="N10" s="45"/>
      <c r="O10" s="81"/>
      <c r="P10" s="82"/>
      <c r="Q10" s="83"/>
      <c r="R10" s="84"/>
      <c r="S10" s="49"/>
      <c r="T10" s="7"/>
    </row>
    <row r="11" spans="1:23" ht="15.5" x14ac:dyDescent="0.35">
      <c r="A11" s="151"/>
      <c r="B11" s="65" t="s">
        <v>18</v>
      </c>
      <c r="C11" s="154"/>
      <c r="D11" s="86"/>
      <c r="E11" s="87"/>
      <c r="F11" s="155"/>
      <c r="G11" s="154"/>
      <c r="H11" s="86"/>
      <c r="I11" s="87"/>
      <c r="J11" s="155"/>
      <c r="K11" s="154"/>
      <c r="L11" s="86"/>
      <c r="M11" s="87"/>
      <c r="N11" s="155"/>
      <c r="O11" s="85"/>
      <c r="P11" s="86"/>
      <c r="Q11" s="87"/>
      <c r="R11" s="88"/>
      <c r="S11" s="89"/>
      <c r="T11" s="7"/>
    </row>
    <row r="12" spans="1:23" ht="15.5" x14ac:dyDescent="0.35">
      <c r="A12" s="151"/>
      <c r="B12" s="65" t="s">
        <v>19</v>
      </c>
      <c r="C12" s="156" t="s">
        <v>0</v>
      </c>
      <c r="D12" s="156" t="s">
        <v>1</v>
      </c>
      <c r="E12" s="156" t="s">
        <v>2</v>
      </c>
      <c r="F12" s="156" t="s">
        <v>3</v>
      </c>
      <c r="G12" s="156" t="s">
        <v>4</v>
      </c>
      <c r="H12" s="156" t="s">
        <v>5</v>
      </c>
      <c r="I12" s="156" t="s">
        <v>6</v>
      </c>
      <c r="J12" s="156" t="s">
        <v>7</v>
      </c>
      <c r="K12" s="156" t="s">
        <v>8</v>
      </c>
      <c r="L12" s="156" t="s">
        <v>9</v>
      </c>
      <c r="M12" s="156" t="s">
        <v>10</v>
      </c>
      <c r="N12" s="156" t="s">
        <v>11</v>
      </c>
      <c r="O12" s="50" t="s">
        <v>12</v>
      </c>
      <c r="P12" s="51" t="s">
        <v>13</v>
      </c>
      <c r="Q12" s="51" t="s">
        <v>14</v>
      </c>
      <c r="R12" s="52" t="s">
        <v>15</v>
      </c>
      <c r="S12" s="53" t="s">
        <v>16</v>
      </c>
      <c r="T12" s="7"/>
    </row>
    <row r="13" spans="1:23" ht="15.5" x14ac:dyDescent="0.35">
      <c r="A13" s="151"/>
      <c r="B13" s="66"/>
      <c r="C13" s="157"/>
      <c r="D13" s="191"/>
      <c r="E13" s="55"/>
      <c r="F13" s="193"/>
      <c r="G13" s="157"/>
      <c r="H13" s="191"/>
      <c r="I13" s="55"/>
      <c r="J13" s="193"/>
      <c r="K13" s="157"/>
      <c r="L13" s="191"/>
      <c r="M13" s="55"/>
      <c r="N13" s="193"/>
      <c r="O13" s="54"/>
      <c r="P13" s="55"/>
      <c r="Q13" s="55"/>
      <c r="R13" s="56"/>
      <c r="S13" s="53"/>
      <c r="T13" s="7"/>
    </row>
    <row r="14" spans="1:23" ht="17.25" customHeight="1" x14ac:dyDescent="0.35">
      <c r="A14" s="151"/>
      <c r="B14" s="34" t="s">
        <v>51</v>
      </c>
      <c r="C14" s="33">
        <v>0</v>
      </c>
      <c r="D14" s="33">
        <v>0</v>
      </c>
      <c r="E14" s="33">
        <v>0</v>
      </c>
      <c r="F14" s="33">
        <v>0</v>
      </c>
      <c r="G14" s="33">
        <v>0</v>
      </c>
      <c r="H14" s="33">
        <v>0</v>
      </c>
      <c r="I14" s="132">
        <v>0</v>
      </c>
      <c r="J14" s="33">
        <v>0</v>
      </c>
      <c r="K14" s="33">
        <v>0</v>
      </c>
      <c r="L14" s="149">
        <v>0</v>
      </c>
      <c r="M14" s="33">
        <v>0</v>
      </c>
      <c r="N14" s="33">
        <v>0</v>
      </c>
      <c r="O14" s="36">
        <f t="shared" ref="O14:O21" si="0">SUM(C14:E14)</f>
        <v>0</v>
      </c>
      <c r="P14" s="37">
        <f t="shared" ref="P14:P21" si="1">SUM(F14:H14)</f>
        <v>0</v>
      </c>
      <c r="Q14" s="37">
        <f t="shared" ref="Q14:Q21" si="2">SUM(I14:K14)</f>
        <v>0</v>
      </c>
      <c r="R14" s="38">
        <f>SUM(L14:N14)</f>
        <v>0</v>
      </c>
      <c r="S14" s="39">
        <f t="shared" ref="S14:S21" si="3">SUM(O14:R14)</f>
        <v>0</v>
      </c>
      <c r="T14" s="7"/>
      <c r="V14" s="202"/>
      <c r="W14" s="165"/>
    </row>
    <row r="15" spans="1:23" ht="17.25" customHeight="1" x14ac:dyDescent="0.35">
      <c r="A15" s="151"/>
      <c r="B15" s="34" t="s">
        <v>52</v>
      </c>
      <c r="C15" s="33">
        <v>9.9760912582772452</v>
      </c>
      <c r="D15" s="33">
        <v>9.5953505463343252</v>
      </c>
      <c r="E15" s="33">
        <v>10.32797902078855</v>
      </c>
      <c r="F15" s="33">
        <v>8.8449552375172686</v>
      </c>
      <c r="G15" s="33">
        <v>6.9870845969513429</v>
      </c>
      <c r="H15" s="33">
        <v>7.5561085753624555</v>
      </c>
      <c r="I15" s="132">
        <v>6.9946529544052334</v>
      </c>
      <c r="J15" s="33">
        <v>6.3116836518929151</v>
      </c>
      <c r="K15" s="33">
        <v>7.902173064743347</v>
      </c>
      <c r="L15" s="149">
        <v>7.5395423864372972</v>
      </c>
      <c r="M15" s="33">
        <v>7.4952785685269223</v>
      </c>
      <c r="N15" s="33">
        <v>10.628264379583966</v>
      </c>
      <c r="O15" s="36">
        <f t="shared" si="0"/>
        <v>29.899420825400121</v>
      </c>
      <c r="P15" s="37">
        <f t="shared" si="1"/>
        <v>23.388148409831068</v>
      </c>
      <c r="Q15" s="37">
        <f t="shared" si="2"/>
        <v>21.208509671041497</v>
      </c>
      <c r="R15" s="38">
        <f t="shared" ref="R15:R21" si="4">SUM(L15:N15)</f>
        <v>25.663085334548185</v>
      </c>
      <c r="S15" s="39">
        <f t="shared" si="3"/>
        <v>100.15916424082087</v>
      </c>
      <c r="T15" s="7"/>
      <c r="V15" s="202"/>
      <c r="W15" s="165"/>
    </row>
    <row r="16" spans="1:23" ht="17.25" customHeight="1" x14ac:dyDescent="0.35">
      <c r="A16" s="151"/>
      <c r="B16" s="34" t="s">
        <v>53</v>
      </c>
      <c r="C16" s="33">
        <v>15.43484084560836</v>
      </c>
      <c r="D16" s="33">
        <v>13.579042657319881</v>
      </c>
      <c r="E16" s="33">
        <v>14.703761222162525</v>
      </c>
      <c r="F16" s="33">
        <v>12.631168453548668</v>
      </c>
      <c r="G16" s="33">
        <v>10.093208474106985</v>
      </c>
      <c r="H16" s="33">
        <v>9.9361020856865032</v>
      </c>
      <c r="I16" s="132">
        <v>10.274985457253756</v>
      </c>
      <c r="J16" s="33">
        <v>10.410522432976306</v>
      </c>
      <c r="K16" s="33">
        <v>13.638577081856296</v>
      </c>
      <c r="L16" s="149">
        <v>14.138735375066464</v>
      </c>
      <c r="M16" s="33">
        <v>15.800494566744327</v>
      </c>
      <c r="N16" s="33">
        <v>17.563472634300201</v>
      </c>
      <c r="O16" s="36">
        <f t="shared" si="0"/>
        <v>43.717644725090764</v>
      </c>
      <c r="P16" s="37">
        <f t="shared" si="1"/>
        <v>32.660479013342155</v>
      </c>
      <c r="Q16" s="37">
        <f t="shared" si="2"/>
        <v>34.324084972086361</v>
      </c>
      <c r="R16" s="38">
        <f t="shared" si="4"/>
        <v>47.502702576110991</v>
      </c>
      <c r="S16" s="39">
        <f t="shared" si="3"/>
        <v>158.20491128663025</v>
      </c>
      <c r="T16" s="7"/>
      <c r="V16" s="202"/>
      <c r="W16" s="165"/>
    </row>
    <row r="17" spans="1:23" ht="17.25" customHeight="1" x14ac:dyDescent="0.35">
      <c r="A17" s="151"/>
      <c r="B17" s="34" t="s">
        <v>54</v>
      </c>
      <c r="C17" s="33">
        <v>61.718246194451304</v>
      </c>
      <c r="D17" s="33">
        <v>59.018664417024688</v>
      </c>
      <c r="E17" s="33">
        <v>69.539703467556976</v>
      </c>
      <c r="F17" s="33">
        <v>65.481097002171609</v>
      </c>
      <c r="G17" s="33">
        <v>63.190457948227866</v>
      </c>
      <c r="H17" s="33">
        <v>64.391333076526308</v>
      </c>
      <c r="I17" s="132">
        <v>60.345943708969919</v>
      </c>
      <c r="J17" s="33">
        <v>52.749826351836425</v>
      </c>
      <c r="K17" s="33">
        <v>57.243701800629978</v>
      </c>
      <c r="L17" s="149">
        <v>56.100839024904438</v>
      </c>
      <c r="M17" s="33">
        <v>53.896271944471557</v>
      </c>
      <c r="N17" s="33">
        <v>67.482727832351117</v>
      </c>
      <c r="O17" s="36">
        <f t="shared" si="0"/>
        <v>190.27661407903298</v>
      </c>
      <c r="P17" s="37">
        <f t="shared" si="1"/>
        <v>193.06288802692578</v>
      </c>
      <c r="Q17" s="37">
        <f t="shared" si="2"/>
        <v>170.33947186143632</v>
      </c>
      <c r="R17" s="38">
        <f t="shared" si="4"/>
        <v>177.47983880172711</v>
      </c>
      <c r="S17" s="39">
        <f t="shared" si="3"/>
        <v>731.15881276912228</v>
      </c>
      <c r="T17" s="7"/>
      <c r="V17" s="202"/>
      <c r="W17" s="165"/>
    </row>
    <row r="18" spans="1:23" ht="17.25" customHeight="1" x14ac:dyDescent="0.35">
      <c r="A18" s="151"/>
      <c r="B18" s="34" t="s">
        <v>55</v>
      </c>
      <c r="C18" s="33">
        <v>0.36008654068328111</v>
      </c>
      <c r="D18" s="33">
        <v>0.31531999999999999</v>
      </c>
      <c r="E18" s="33">
        <v>0.31801999999999997</v>
      </c>
      <c r="F18" s="33">
        <v>0.34869</v>
      </c>
      <c r="G18" s="33">
        <v>0.23452999999999999</v>
      </c>
      <c r="H18" s="33">
        <v>0.18096000000000001</v>
      </c>
      <c r="I18" s="132">
        <v>0.17294000000000001</v>
      </c>
      <c r="J18" s="33">
        <v>0.19932</v>
      </c>
      <c r="K18" s="33">
        <v>0.25230000000000002</v>
      </c>
      <c r="L18" s="149">
        <v>1.9438200000000001</v>
      </c>
      <c r="M18" s="33">
        <v>0.30184000000000005</v>
      </c>
      <c r="N18" s="33">
        <v>0.43316999999999994</v>
      </c>
      <c r="O18" s="36">
        <f t="shared" si="0"/>
        <v>0.99342654068328107</v>
      </c>
      <c r="P18" s="37">
        <f t="shared" si="1"/>
        <v>0.76417999999999997</v>
      </c>
      <c r="Q18" s="37">
        <f t="shared" si="2"/>
        <v>0.62456</v>
      </c>
      <c r="R18" s="38">
        <f t="shared" si="4"/>
        <v>2.67883</v>
      </c>
      <c r="S18" s="39">
        <f t="shared" si="3"/>
        <v>5.0609965406832806</v>
      </c>
      <c r="T18" s="7"/>
      <c r="V18" s="202"/>
      <c r="W18" s="165"/>
    </row>
    <row r="19" spans="1:23" ht="17.25" customHeight="1" x14ac:dyDescent="0.35">
      <c r="A19" s="151"/>
      <c r="B19" s="34" t="s">
        <v>89</v>
      </c>
      <c r="C19" s="33">
        <v>29.875412509774247</v>
      </c>
      <c r="D19" s="33">
        <v>28.500123573201662</v>
      </c>
      <c r="E19" s="33">
        <v>30.508946844773444</v>
      </c>
      <c r="F19" s="33">
        <v>25.190287788861053</v>
      </c>
      <c r="G19" s="33">
        <v>19.355836140971412</v>
      </c>
      <c r="H19" s="33">
        <v>20.116949751084555</v>
      </c>
      <c r="I19" s="132">
        <v>18.079463421163943</v>
      </c>
      <c r="J19" s="33">
        <v>18.3614885241807</v>
      </c>
      <c r="K19" s="33">
        <v>24.4755079015913</v>
      </c>
      <c r="L19" s="149">
        <v>27.411008548984562</v>
      </c>
      <c r="M19" s="33">
        <v>28.616378541367315</v>
      </c>
      <c r="N19" s="33">
        <v>34.057636832140879</v>
      </c>
      <c r="O19" s="36">
        <f t="shared" si="0"/>
        <v>88.88448292774936</v>
      </c>
      <c r="P19" s="37">
        <f t="shared" si="1"/>
        <v>64.663073680917023</v>
      </c>
      <c r="Q19" s="37">
        <f t="shared" si="2"/>
        <v>60.916459846935943</v>
      </c>
      <c r="R19" s="38">
        <f t="shared" si="4"/>
        <v>90.085023922492752</v>
      </c>
      <c r="S19" s="39">
        <f t="shared" si="3"/>
        <v>304.54904037809507</v>
      </c>
      <c r="T19" s="7"/>
      <c r="V19" s="202"/>
      <c r="W19" s="165"/>
    </row>
    <row r="20" spans="1:23" ht="17.25" customHeight="1" x14ac:dyDescent="0.35">
      <c r="A20" s="151"/>
      <c r="B20" s="34" t="s">
        <v>90</v>
      </c>
      <c r="C20" s="33">
        <v>30.117835996195264</v>
      </c>
      <c r="D20" s="33">
        <v>29.946064365546587</v>
      </c>
      <c r="E20" s="33">
        <v>35.600100574488827</v>
      </c>
      <c r="F20" s="33">
        <v>29.176564892874175</v>
      </c>
      <c r="G20" s="33">
        <v>24.397362487316862</v>
      </c>
      <c r="H20" s="33">
        <v>25.83326168961851</v>
      </c>
      <c r="I20" s="132">
        <v>22.989277219690287</v>
      </c>
      <c r="J20" s="33">
        <v>20.780835456769218</v>
      </c>
      <c r="K20" s="33">
        <v>26.537495161085783</v>
      </c>
      <c r="L20" s="149">
        <v>27.01624432556148</v>
      </c>
      <c r="M20" s="33">
        <v>28.380504963469278</v>
      </c>
      <c r="N20" s="33">
        <v>34.542805600743264</v>
      </c>
      <c r="O20" s="36">
        <f t="shared" si="0"/>
        <v>95.664000936230678</v>
      </c>
      <c r="P20" s="37">
        <f t="shared" si="1"/>
        <v>79.407189069809547</v>
      </c>
      <c r="Q20" s="37">
        <f t="shared" si="2"/>
        <v>70.307607837545291</v>
      </c>
      <c r="R20" s="38">
        <f t="shared" si="4"/>
        <v>89.93955488977403</v>
      </c>
      <c r="S20" s="39">
        <f t="shared" si="3"/>
        <v>335.31835273335957</v>
      </c>
      <c r="T20" s="7"/>
      <c r="V20" s="202"/>
      <c r="W20" s="165"/>
    </row>
    <row r="21" spans="1:23" ht="17.25" customHeight="1" thickBot="1" x14ac:dyDescent="0.4">
      <c r="A21" s="151"/>
      <c r="B21" s="67" t="s">
        <v>57</v>
      </c>
      <c r="C21" s="68">
        <v>0.11445367064432438</v>
      </c>
      <c r="D21" s="68">
        <v>0.17100000000000001</v>
      </c>
      <c r="E21" s="68">
        <v>0.17599999999999999</v>
      </c>
      <c r="F21" s="68">
        <v>9.4E-2</v>
      </c>
      <c r="G21" s="68">
        <v>0.08</v>
      </c>
      <c r="H21" s="68">
        <v>0.11</v>
      </c>
      <c r="I21" s="133">
        <v>7.5999999999999998E-2</v>
      </c>
      <c r="J21" s="68">
        <v>0.08</v>
      </c>
      <c r="K21" s="68">
        <v>8.5999999999999993E-2</v>
      </c>
      <c r="L21" s="150">
        <v>8.8999999999999996E-2</v>
      </c>
      <c r="M21" s="68">
        <v>0.113</v>
      </c>
      <c r="N21" s="68">
        <v>0.12507143606774598</v>
      </c>
      <c r="O21" s="36">
        <f t="shared" si="0"/>
        <v>0.46145367064432435</v>
      </c>
      <c r="P21" s="69">
        <f t="shared" si="1"/>
        <v>0.28399999999999997</v>
      </c>
      <c r="Q21" s="69">
        <f t="shared" si="2"/>
        <v>0.24199999999999999</v>
      </c>
      <c r="R21" s="70">
        <f t="shared" si="4"/>
        <v>0.32707143606774602</v>
      </c>
      <c r="S21" s="71">
        <f t="shared" si="3"/>
        <v>1.3145251067120705</v>
      </c>
      <c r="T21" s="7"/>
      <c r="V21" s="202"/>
      <c r="W21" s="165"/>
    </row>
    <row r="22" spans="1:23" s="10" customFormat="1" ht="17.25" customHeight="1" thickBot="1" x14ac:dyDescent="0.4">
      <c r="A22" s="9"/>
      <c r="B22" s="76" t="s">
        <v>58</v>
      </c>
      <c r="C22" s="77">
        <f t="shared" ref="C22:S22" si="5">SUM(C14:C21)</f>
        <v>147.59696701563405</v>
      </c>
      <c r="D22" s="77">
        <f t="shared" si="5"/>
        <v>141.12556555942714</v>
      </c>
      <c r="E22" s="77">
        <f t="shared" si="5"/>
        <v>161.17451112977031</v>
      </c>
      <c r="F22" s="77">
        <f t="shared" si="5"/>
        <v>141.76676337497278</v>
      </c>
      <c r="G22" s="77">
        <f t="shared" si="5"/>
        <v>124.33847964757446</v>
      </c>
      <c r="H22" s="77">
        <f t="shared" si="5"/>
        <v>128.12471517827834</v>
      </c>
      <c r="I22" s="144">
        <f t="shared" si="5"/>
        <v>118.93326276148312</v>
      </c>
      <c r="J22" s="77">
        <f t="shared" si="5"/>
        <v>108.89367641765556</v>
      </c>
      <c r="K22" s="77">
        <f t="shared" si="5"/>
        <v>130.13575500990672</v>
      </c>
      <c r="L22" s="77">
        <f t="shared" si="5"/>
        <v>134.23918966095422</v>
      </c>
      <c r="M22" s="77">
        <f t="shared" si="5"/>
        <v>134.60376858457937</v>
      </c>
      <c r="N22" s="136">
        <f t="shared" si="5"/>
        <v>164.83314871518718</v>
      </c>
      <c r="O22" s="137">
        <f t="shared" si="5"/>
        <v>449.8970437048315</v>
      </c>
      <c r="P22" s="137">
        <f t="shared" si="5"/>
        <v>394.22995820082554</v>
      </c>
      <c r="Q22" s="77">
        <f t="shared" si="5"/>
        <v>357.96269418904541</v>
      </c>
      <c r="R22" s="77">
        <f t="shared" si="5"/>
        <v>433.67610696072086</v>
      </c>
      <c r="S22" s="78">
        <f t="shared" si="5"/>
        <v>1635.7658030554235</v>
      </c>
      <c r="T22" s="9"/>
      <c r="V22" s="202"/>
      <c r="W22" s="196"/>
    </row>
    <row r="23" spans="1:23" ht="17.25" customHeight="1" x14ac:dyDescent="0.35">
      <c r="A23" s="151"/>
      <c r="B23" s="72" t="s">
        <v>59</v>
      </c>
      <c r="C23" s="73">
        <v>3.1370630571651459</v>
      </c>
      <c r="D23" s="73">
        <v>3.1730033400168418</v>
      </c>
      <c r="E23" s="73">
        <v>3.1030843446791172</v>
      </c>
      <c r="F23" s="73">
        <v>2.930993048065424</v>
      </c>
      <c r="G23" s="73">
        <v>2.6709611064666512</v>
      </c>
      <c r="H23" s="73">
        <v>2.6809653919771907</v>
      </c>
      <c r="I23" s="145">
        <v>2.758</v>
      </c>
      <c r="J23" s="73">
        <v>2.9220000000000002</v>
      </c>
      <c r="K23" s="73">
        <v>3.0089999999999999</v>
      </c>
      <c r="L23" s="73">
        <v>3.0659999999999998</v>
      </c>
      <c r="M23" s="73">
        <v>3.1920000000000002</v>
      </c>
      <c r="N23" s="73">
        <v>3.2250000000000001</v>
      </c>
      <c r="O23" s="36">
        <f t="shared" ref="O23:O28" si="6">SUM(C23:E23)</f>
        <v>9.4131507418611058</v>
      </c>
      <c r="P23" s="74">
        <f t="shared" ref="P23:P28" si="7">SUM(F23:H23)</f>
        <v>8.282919546509266</v>
      </c>
      <c r="Q23" s="74">
        <f t="shared" ref="Q23:Q28" si="8">SUM(I23:K23)</f>
        <v>8.6890000000000001</v>
      </c>
      <c r="R23" s="75">
        <f t="shared" ref="R23:R28" si="9">SUM(L23:N23)</f>
        <v>9.4830000000000005</v>
      </c>
      <c r="S23" s="40">
        <f t="shared" ref="S23:S28" si="10">SUM(O23:R23)</f>
        <v>35.868070288370376</v>
      </c>
      <c r="T23" s="7"/>
      <c r="V23" s="202"/>
      <c r="W23" s="165"/>
    </row>
    <row r="24" spans="1:23" ht="17.25" customHeight="1" x14ac:dyDescent="0.35">
      <c r="A24" s="151"/>
      <c r="B24" s="34" t="s">
        <v>60</v>
      </c>
      <c r="C24" s="33">
        <v>3.8310422754540912</v>
      </c>
      <c r="D24" s="33">
        <v>3.6949110000000003</v>
      </c>
      <c r="E24" s="33">
        <v>3.6631149999999999</v>
      </c>
      <c r="F24" s="33">
        <v>3.4483609999999998</v>
      </c>
      <c r="G24" s="33">
        <v>3.3772510000000002</v>
      </c>
      <c r="H24" s="33">
        <v>3.5049859999999997</v>
      </c>
      <c r="I24" s="132">
        <v>3.4975749999999999</v>
      </c>
      <c r="J24" s="33">
        <v>3.6214899999999997</v>
      </c>
      <c r="K24" s="33">
        <v>4.0206949999999999</v>
      </c>
      <c r="L24" s="33">
        <v>4.1289999999999996</v>
      </c>
      <c r="M24" s="33">
        <v>4.3136219999999996</v>
      </c>
      <c r="N24" s="33">
        <v>3.7040489999999999</v>
      </c>
      <c r="O24" s="36">
        <f t="shared" si="6"/>
        <v>11.18906827545409</v>
      </c>
      <c r="P24" s="37">
        <f t="shared" si="7"/>
        <v>10.330597999999998</v>
      </c>
      <c r="Q24" s="37">
        <f t="shared" si="8"/>
        <v>11.139759999999999</v>
      </c>
      <c r="R24" s="38">
        <f t="shared" si="9"/>
        <v>12.146671</v>
      </c>
      <c r="S24" s="40">
        <f t="shared" si="10"/>
        <v>44.806097275454086</v>
      </c>
      <c r="T24" s="7"/>
      <c r="V24" s="204"/>
      <c r="W24" s="165"/>
    </row>
    <row r="25" spans="1:23" ht="17.25" customHeight="1" x14ac:dyDescent="0.35">
      <c r="A25" s="151"/>
      <c r="B25" s="34" t="s">
        <v>61</v>
      </c>
      <c r="C25" s="33">
        <v>3.224484334570791</v>
      </c>
      <c r="D25" s="33">
        <v>2.8630666961141227</v>
      </c>
      <c r="E25" s="33">
        <v>3.2003276312250555</v>
      </c>
      <c r="F25" s="33">
        <v>2.9052501327972413</v>
      </c>
      <c r="G25" s="33">
        <v>3.1236209497745029</v>
      </c>
      <c r="H25" s="33">
        <v>2.8008869386677149</v>
      </c>
      <c r="I25" s="132">
        <v>3.0117451267403959</v>
      </c>
      <c r="J25" s="33">
        <v>2.8753923964335026</v>
      </c>
      <c r="K25" s="33">
        <v>3.4314118660867217</v>
      </c>
      <c r="L25" s="33">
        <v>3.3094406139811872</v>
      </c>
      <c r="M25" s="33">
        <v>2.9232594919671118</v>
      </c>
      <c r="N25" s="33">
        <v>3.7324606670548621</v>
      </c>
      <c r="O25" s="36">
        <f t="shared" si="6"/>
        <v>9.2878786619099696</v>
      </c>
      <c r="P25" s="37">
        <f t="shared" si="7"/>
        <v>8.8297580212394582</v>
      </c>
      <c r="Q25" s="37">
        <f t="shared" si="8"/>
        <v>9.3185493892606193</v>
      </c>
      <c r="R25" s="38">
        <f t="shared" si="9"/>
        <v>9.9651607730031611</v>
      </c>
      <c r="S25" s="39">
        <f t="shared" si="10"/>
        <v>37.401346845413208</v>
      </c>
      <c r="T25" s="7"/>
      <c r="V25" s="202"/>
      <c r="W25" s="165"/>
    </row>
    <row r="26" spans="1:23" ht="17.25" customHeight="1" x14ac:dyDescent="0.35">
      <c r="A26" s="151"/>
      <c r="B26" s="34" t="s">
        <v>62</v>
      </c>
      <c r="C26" s="33">
        <v>9.2945774081210057</v>
      </c>
      <c r="D26" s="33">
        <v>8.5463799815924606</v>
      </c>
      <c r="E26" s="33">
        <v>9.3173829985170808</v>
      </c>
      <c r="F26" s="33">
        <v>8.7597439845529355</v>
      </c>
      <c r="G26" s="33">
        <v>7.7097297355809209</v>
      </c>
      <c r="H26" s="33">
        <v>7.8747543846145582</v>
      </c>
      <c r="I26" s="132">
        <v>8.252918410188915</v>
      </c>
      <c r="J26" s="33">
        <v>7.4624955266111757</v>
      </c>
      <c r="K26" s="33">
        <v>7.9831563774678704</v>
      </c>
      <c r="L26" s="33">
        <v>8.7496772564210463</v>
      </c>
      <c r="M26" s="33">
        <v>7.9564826736715135</v>
      </c>
      <c r="N26" s="33">
        <v>9.2999576156265462</v>
      </c>
      <c r="O26" s="36">
        <f t="shared" si="6"/>
        <v>27.158340388230549</v>
      </c>
      <c r="P26" s="37">
        <f t="shared" si="7"/>
        <v>24.344228104748414</v>
      </c>
      <c r="Q26" s="37">
        <f t="shared" si="8"/>
        <v>23.698570314267961</v>
      </c>
      <c r="R26" s="38">
        <f t="shared" si="9"/>
        <v>26.006117545719107</v>
      </c>
      <c r="S26" s="39">
        <f t="shared" si="10"/>
        <v>101.20725635296604</v>
      </c>
      <c r="T26" s="7"/>
      <c r="V26" s="202"/>
      <c r="W26" s="165"/>
    </row>
    <row r="27" spans="1:23" ht="17.25" customHeight="1" x14ac:dyDescent="0.35">
      <c r="A27" s="151"/>
      <c r="B27" s="34" t="s">
        <v>63</v>
      </c>
      <c r="C27" s="33">
        <v>2.698467562895611</v>
      </c>
      <c r="D27" s="33">
        <v>2.4435412194757165</v>
      </c>
      <c r="E27" s="33">
        <v>2.8749188223798874</v>
      </c>
      <c r="F27" s="33">
        <v>2.7700604028859019</v>
      </c>
      <c r="G27" s="33">
        <v>2.6060479704491497</v>
      </c>
      <c r="H27" s="33">
        <v>2.8087576984103988</v>
      </c>
      <c r="I27" s="132">
        <v>2.6456310198621451</v>
      </c>
      <c r="J27" s="33">
        <v>2.4810568177639842</v>
      </c>
      <c r="K27" s="33">
        <v>2.8227680520355998</v>
      </c>
      <c r="L27" s="33">
        <v>2.7964797442278262</v>
      </c>
      <c r="M27" s="33">
        <v>2.6048513297003506</v>
      </c>
      <c r="N27" s="33">
        <v>3.0407499619275633</v>
      </c>
      <c r="O27" s="36">
        <f t="shared" si="6"/>
        <v>8.0169276047512152</v>
      </c>
      <c r="P27" s="37">
        <f t="shared" si="7"/>
        <v>8.18486607174545</v>
      </c>
      <c r="Q27" s="37">
        <f t="shared" si="8"/>
        <v>7.9494558896617287</v>
      </c>
      <c r="R27" s="38">
        <f t="shared" si="9"/>
        <v>8.4420810358557397</v>
      </c>
      <c r="S27" s="39">
        <f t="shared" si="10"/>
        <v>32.593330602014134</v>
      </c>
      <c r="T27" s="7"/>
      <c r="V27" s="202"/>
      <c r="W27" s="165"/>
    </row>
    <row r="28" spans="1:23" ht="17.25" customHeight="1" thickBot="1" x14ac:dyDescent="0.4">
      <c r="A28" s="151"/>
      <c r="B28" s="67" t="s">
        <v>57</v>
      </c>
      <c r="C28" s="68">
        <v>0</v>
      </c>
      <c r="D28" s="68">
        <v>0</v>
      </c>
      <c r="E28" s="68">
        <v>0</v>
      </c>
      <c r="F28" s="68">
        <v>0</v>
      </c>
      <c r="G28" s="68">
        <v>0</v>
      </c>
      <c r="H28" s="68">
        <v>0</v>
      </c>
      <c r="I28" s="133">
        <v>0</v>
      </c>
      <c r="J28" s="68">
        <v>0</v>
      </c>
      <c r="K28" s="68">
        <v>0</v>
      </c>
      <c r="L28" s="68">
        <v>0</v>
      </c>
      <c r="M28" s="68">
        <v>0</v>
      </c>
      <c r="N28" s="68">
        <v>0</v>
      </c>
      <c r="O28" s="36">
        <f t="shared" si="6"/>
        <v>0</v>
      </c>
      <c r="P28" s="69">
        <f t="shared" si="7"/>
        <v>0</v>
      </c>
      <c r="Q28" s="69">
        <f t="shared" si="8"/>
        <v>0</v>
      </c>
      <c r="R28" s="70">
        <f t="shared" si="9"/>
        <v>0</v>
      </c>
      <c r="S28" s="71">
        <f t="shared" si="10"/>
        <v>0</v>
      </c>
      <c r="T28" s="7"/>
      <c r="V28" s="202"/>
      <c r="W28" s="165"/>
    </row>
    <row r="29" spans="1:23" s="10" customFormat="1" ht="17.25" customHeight="1" thickBot="1" x14ac:dyDescent="0.4">
      <c r="A29" s="9"/>
      <c r="B29" s="76" t="s">
        <v>64</v>
      </c>
      <c r="C29" s="77">
        <f t="shared" ref="C29:S29" si="11">SUM(C23:C28)</f>
        <v>22.185634638206647</v>
      </c>
      <c r="D29" s="77">
        <f t="shared" si="11"/>
        <v>20.720902237199141</v>
      </c>
      <c r="E29" s="77">
        <f t="shared" si="11"/>
        <v>22.158828796801142</v>
      </c>
      <c r="F29" s="77">
        <f t="shared" si="11"/>
        <v>20.814408568301502</v>
      </c>
      <c r="G29" s="77">
        <f t="shared" si="11"/>
        <v>19.487610762271228</v>
      </c>
      <c r="H29" s="77">
        <f t="shared" si="11"/>
        <v>19.670350413669862</v>
      </c>
      <c r="I29" s="144">
        <f t="shared" si="11"/>
        <v>20.165869556791456</v>
      </c>
      <c r="J29" s="77">
        <f t="shared" si="11"/>
        <v>19.362434740808663</v>
      </c>
      <c r="K29" s="77">
        <f t="shared" si="11"/>
        <v>21.26703129559019</v>
      </c>
      <c r="L29" s="77">
        <f t="shared" si="11"/>
        <v>22.05059761463006</v>
      </c>
      <c r="M29" s="77">
        <f t="shared" si="11"/>
        <v>20.990215495338973</v>
      </c>
      <c r="N29" s="77">
        <f t="shared" si="11"/>
        <v>23.002217244608971</v>
      </c>
      <c r="O29" s="77">
        <f t="shared" si="11"/>
        <v>65.065365672206923</v>
      </c>
      <c r="P29" s="77">
        <f t="shared" si="11"/>
        <v>59.972369744242584</v>
      </c>
      <c r="Q29" s="77">
        <f t="shared" si="11"/>
        <v>60.795335593190309</v>
      </c>
      <c r="R29" s="77">
        <f t="shared" si="11"/>
        <v>66.043030354578008</v>
      </c>
      <c r="S29" s="78">
        <f t="shared" si="11"/>
        <v>251.87610136421785</v>
      </c>
      <c r="T29" s="9"/>
      <c r="V29" s="202"/>
      <c r="W29" s="196"/>
    </row>
    <row r="30" spans="1:23" ht="17.25" customHeight="1" x14ac:dyDescent="0.35">
      <c r="A30" s="151"/>
      <c r="B30" s="72" t="s">
        <v>65</v>
      </c>
      <c r="C30" s="73">
        <v>4.0743916680611738</v>
      </c>
      <c r="D30" s="73">
        <v>3.5494494888314794</v>
      </c>
      <c r="E30" s="73">
        <v>3.3008635844899734</v>
      </c>
      <c r="F30" s="73">
        <v>3.1820946825541521</v>
      </c>
      <c r="G30" s="73">
        <v>3.4747533334398866</v>
      </c>
      <c r="H30" s="73">
        <v>4.2906328521892654</v>
      </c>
      <c r="I30" s="145">
        <v>3.9396659724621346</v>
      </c>
      <c r="J30" s="73">
        <v>3.3939504778976168</v>
      </c>
      <c r="K30" s="73">
        <v>3.5919094037026178</v>
      </c>
      <c r="L30" s="73">
        <v>3.6197390865044592</v>
      </c>
      <c r="M30" s="73">
        <v>3.4880047344807541</v>
      </c>
      <c r="N30" s="73">
        <v>4.1148607090320111</v>
      </c>
      <c r="O30" s="36">
        <f>SUM(C30:E30)</f>
        <v>10.924704741382627</v>
      </c>
      <c r="P30" s="74">
        <f>SUM(F30:H30)</f>
        <v>10.947480868183304</v>
      </c>
      <c r="Q30" s="74">
        <f>SUM(I30:K30)</f>
        <v>10.92552585406237</v>
      </c>
      <c r="R30" s="75">
        <f>SUM(L30:N30)</f>
        <v>11.222604530017225</v>
      </c>
      <c r="S30" s="40">
        <f>SUM(O30:R30)</f>
        <v>44.020315993645525</v>
      </c>
      <c r="T30" s="7"/>
      <c r="V30" s="202"/>
      <c r="W30" s="196"/>
    </row>
    <row r="31" spans="1:23" ht="17.25" customHeight="1" x14ac:dyDescent="0.35">
      <c r="A31" s="151"/>
      <c r="B31" s="34" t="s">
        <v>66</v>
      </c>
      <c r="C31" s="33">
        <v>33.956972235553806</v>
      </c>
      <c r="D31" s="33">
        <v>33.478622894164545</v>
      </c>
      <c r="E31" s="33">
        <v>39.261920507693539</v>
      </c>
      <c r="F31" s="33">
        <v>36.556985552006061</v>
      </c>
      <c r="G31" s="33">
        <v>34.777732792697634</v>
      </c>
      <c r="H31" s="33">
        <v>40.254367021038981</v>
      </c>
      <c r="I31" s="132">
        <v>34.705346112218635</v>
      </c>
      <c r="J31" s="33">
        <v>33.499409479736372</v>
      </c>
      <c r="K31" s="33">
        <v>40.198796038987304</v>
      </c>
      <c r="L31" s="33">
        <v>36.22721589296733</v>
      </c>
      <c r="M31" s="33">
        <v>35.148707562973463</v>
      </c>
      <c r="N31" s="33">
        <v>40.376434198880602</v>
      </c>
      <c r="O31" s="36">
        <f>SUM(C31:E31)</f>
        <v>106.6975156374119</v>
      </c>
      <c r="P31" s="37">
        <f>SUM(F31:H31)</f>
        <v>111.58908536574268</v>
      </c>
      <c r="Q31" s="37">
        <f>SUM(I31:K31)</f>
        <v>108.4035516309423</v>
      </c>
      <c r="R31" s="38">
        <f>SUM(L31:N31)</f>
        <v>111.7523576548214</v>
      </c>
      <c r="S31" s="39">
        <f>SUM(O31:R31)</f>
        <v>438.44251028891824</v>
      </c>
      <c r="T31" s="7"/>
      <c r="V31" s="205"/>
      <c r="W31" s="165"/>
    </row>
    <row r="32" spans="1:23" ht="17.25" customHeight="1" x14ac:dyDescent="0.35">
      <c r="A32" s="151"/>
      <c r="B32" s="34" t="s">
        <v>67</v>
      </c>
      <c r="C32" s="33">
        <v>40.470954302256459</v>
      </c>
      <c r="D32" s="33">
        <v>36.48466252241915</v>
      </c>
      <c r="E32" s="33">
        <v>40.328065595999533</v>
      </c>
      <c r="F32" s="33">
        <v>35.602838141673153</v>
      </c>
      <c r="G32" s="33">
        <v>41.411305255371694</v>
      </c>
      <c r="H32" s="33">
        <v>46.315665501327302</v>
      </c>
      <c r="I32" s="132">
        <v>36.715130802734336</v>
      </c>
      <c r="J32" s="33">
        <v>35.198580512365325</v>
      </c>
      <c r="K32" s="33">
        <v>45.743649451671942</v>
      </c>
      <c r="L32" s="33">
        <v>40.84181389511015</v>
      </c>
      <c r="M32" s="33">
        <v>38.045393263147709</v>
      </c>
      <c r="N32" s="33">
        <v>36.975219123042436</v>
      </c>
      <c r="O32" s="36">
        <f>SUM(C32:E32)</f>
        <v>117.28368242067515</v>
      </c>
      <c r="P32" s="37">
        <f>SUM(F32:H32)</f>
        <v>123.32980889837215</v>
      </c>
      <c r="Q32" s="37">
        <f>SUM(I32:K32)</f>
        <v>117.6573607667716</v>
      </c>
      <c r="R32" s="38">
        <f>SUM(L32:N32)</f>
        <v>115.8624262813003</v>
      </c>
      <c r="S32" s="39">
        <f>SUM(O32:R32)</f>
        <v>474.1332783671192</v>
      </c>
      <c r="T32" s="7"/>
      <c r="V32" s="202"/>
      <c r="W32" s="165"/>
    </row>
    <row r="33" spans="1:27" ht="17.25" customHeight="1" thickBot="1" x14ac:dyDescent="0.4">
      <c r="A33" s="151"/>
      <c r="B33" s="67" t="s">
        <v>68</v>
      </c>
      <c r="C33" s="68">
        <v>3.3810227511494566</v>
      </c>
      <c r="D33" s="68">
        <v>2.5320864522864848</v>
      </c>
      <c r="E33" s="68">
        <v>3.1029021782329673</v>
      </c>
      <c r="F33" s="68">
        <v>2.9505516295232472</v>
      </c>
      <c r="G33" s="68">
        <v>2.9247792425484951</v>
      </c>
      <c r="H33" s="68">
        <v>3.0831388694095612</v>
      </c>
      <c r="I33" s="133">
        <v>3.101349766891226</v>
      </c>
      <c r="J33" s="68">
        <v>3.017390017445897</v>
      </c>
      <c r="K33" s="68">
        <v>2.9972442716300636</v>
      </c>
      <c r="L33" s="68">
        <v>3.5643933213562313</v>
      </c>
      <c r="M33" s="68">
        <v>3.1475208149693472</v>
      </c>
      <c r="N33" s="68">
        <v>2.3651142555479203</v>
      </c>
      <c r="O33" s="36">
        <f>SUM(C33:E33)</f>
        <v>9.0160113816689087</v>
      </c>
      <c r="P33" s="69">
        <f>SUM(F33:H33)</f>
        <v>8.9584697414813039</v>
      </c>
      <c r="Q33" s="69">
        <f>SUM(I33:K33)</f>
        <v>9.1159840559671856</v>
      </c>
      <c r="R33" s="70">
        <f>SUM(L33:N33)</f>
        <v>9.0770283918734993</v>
      </c>
      <c r="S33" s="41">
        <f>SUM(O33:R33)</f>
        <v>36.167493570990899</v>
      </c>
      <c r="T33" s="7"/>
      <c r="U33" s="207"/>
      <c r="V33" s="202"/>
      <c r="W33" s="165"/>
    </row>
    <row r="34" spans="1:27" s="10" customFormat="1" ht="17.25" customHeight="1" thickBot="1" x14ac:dyDescent="0.4">
      <c r="A34" s="9"/>
      <c r="B34" s="76" t="s">
        <v>69</v>
      </c>
      <c r="C34" s="77">
        <f t="shared" ref="C34:S34" si="12">SUM(C30:C33)</f>
        <v>81.883340957020891</v>
      </c>
      <c r="D34" s="77">
        <f t="shared" si="12"/>
        <v>76.04482135770165</v>
      </c>
      <c r="E34" s="77">
        <f t="shared" si="12"/>
        <v>85.993751866416005</v>
      </c>
      <c r="F34" s="77">
        <f t="shared" si="12"/>
        <v>78.292470005756613</v>
      </c>
      <c r="G34" s="77">
        <f t="shared" si="12"/>
        <v>82.588570624057709</v>
      </c>
      <c r="H34" s="77">
        <f t="shared" si="12"/>
        <v>93.943804243965118</v>
      </c>
      <c r="I34" s="144">
        <f t="shared" si="12"/>
        <v>78.46149265430634</v>
      </c>
      <c r="J34" s="77">
        <f t="shared" si="12"/>
        <v>75.109330487445206</v>
      </c>
      <c r="K34" s="77">
        <f t="shared" si="12"/>
        <v>92.531599165991921</v>
      </c>
      <c r="L34" s="77">
        <f t="shared" si="12"/>
        <v>84.253162195938174</v>
      </c>
      <c r="M34" s="77">
        <f t="shared" si="12"/>
        <v>79.82962637557128</v>
      </c>
      <c r="N34" s="77">
        <f t="shared" si="12"/>
        <v>83.831628286502962</v>
      </c>
      <c r="O34" s="77">
        <f t="shared" si="12"/>
        <v>243.92191418113859</v>
      </c>
      <c r="P34" s="77">
        <f t="shared" si="12"/>
        <v>254.82484487377943</v>
      </c>
      <c r="Q34" s="77">
        <f t="shared" si="12"/>
        <v>246.10242230774347</v>
      </c>
      <c r="R34" s="77">
        <f t="shared" si="12"/>
        <v>247.91441685801243</v>
      </c>
      <c r="S34" s="78">
        <f t="shared" si="12"/>
        <v>992.76359822067388</v>
      </c>
      <c r="T34" s="9"/>
      <c r="V34" s="202"/>
      <c r="W34" s="196"/>
    </row>
    <row r="35" spans="1:27" ht="17.25" customHeight="1" x14ac:dyDescent="0.35">
      <c r="A35" s="151"/>
      <c r="B35" s="72" t="s">
        <v>70</v>
      </c>
      <c r="C35" s="73">
        <v>3.5320168208592593</v>
      </c>
      <c r="D35" s="73">
        <v>5.36445017022419</v>
      </c>
      <c r="E35" s="73">
        <v>6.5476569999814034</v>
      </c>
      <c r="F35" s="73">
        <v>2.8025249417858125</v>
      </c>
      <c r="G35" s="73">
        <v>0.56074343301630014</v>
      </c>
      <c r="H35" s="73">
        <v>0.29634000000000005</v>
      </c>
      <c r="I35" s="145">
        <v>0.21017947473096849</v>
      </c>
      <c r="J35" s="73">
        <v>0.23949399999999998</v>
      </c>
      <c r="K35" s="73">
        <v>0.30859300000000001</v>
      </c>
      <c r="L35" s="73">
        <v>0.33606245136499396</v>
      </c>
      <c r="M35" s="73">
        <v>0.57164801622438421</v>
      </c>
      <c r="N35" s="73">
        <v>1.4074621444170472</v>
      </c>
      <c r="O35" s="36">
        <f>SUM(C35:E35)</f>
        <v>15.444123991064853</v>
      </c>
      <c r="P35" s="74">
        <f>SUM(F35:H35)</f>
        <v>3.6596083748021124</v>
      </c>
      <c r="Q35" s="74">
        <f>SUM(I35:K35)</f>
        <v>0.75826647473096842</v>
      </c>
      <c r="R35" s="75">
        <f>SUM(L35:N35)</f>
        <v>2.3151726120064255</v>
      </c>
      <c r="S35" s="40">
        <f>SUM(O35:R35)</f>
        <v>22.177171452604359</v>
      </c>
      <c r="T35" s="7"/>
      <c r="V35" s="202"/>
      <c r="W35" s="165"/>
      <c r="Y35" s="10"/>
    </row>
    <row r="36" spans="1:27" ht="17.25" customHeight="1" x14ac:dyDescent="0.35">
      <c r="A36" s="151"/>
      <c r="B36" s="34" t="s">
        <v>71</v>
      </c>
      <c r="C36" s="33">
        <v>3.3639615573195045</v>
      </c>
      <c r="D36" s="33">
        <v>3.5880147517632239</v>
      </c>
      <c r="E36" s="33">
        <v>3.5005546010026936</v>
      </c>
      <c r="F36" s="33">
        <v>3.0652704607509373</v>
      </c>
      <c r="G36" s="33">
        <v>2.9957314482382533</v>
      </c>
      <c r="H36" s="33">
        <v>3.4325569262221576</v>
      </c>
      <c r="I36" s="132">
        <v>3.355966256211421</v>
      </c>
      <c r="J36" s="33">
        <v>2.9934508567095564</v>
      </c>
      <c r="K36" s="33">
        <v>2.77036186092313</v>
      </c>
      <c r="L36" s="33">
        <v>2.8201570800168514</v>
      </c>
      <c r="M36" s="33">
        <v>2.6395238782615662</v>
      </c>
      <c r="N36" s="33">
        <v>3.1776670648956644</v>
      </c>
      <c r="O36" s="36">
        <f>SUM(C36:E36)</f>
        <v>10.452530910085422</v>
      </c>
      <c r="P36" s="37">
        <f>SUM(F36:H36)</f>
        <v>9.4935588352113491</v>
      </c>
      <c r="Q36" s="37">
        <f>SUM(I36:K36)</f>
        <v>9.1197789738441077</v>
      </c>
      <c r="R36" s="38">
        <f>SUM(L36:N36)</f>
        <v>8.6373480231740807</v>
      </c>
      <c r="S36" s="39">
        <f>SUM(O36:R36)</f>
        <v>37.703216742314964</v>
      </c>
      <c r="T36" s="7"/>
      <c r="V36" s="202"/>
      <c r="W36" s="165"/>
    </row>
    <row r="37" spans="1:27" ht="17.25" customHeight="1" x14ac:dyDescent="0.35">
      <c r="A37" s="151"/>
      <c r="B37" s="34" t="s">
        <v>56</v>
      </c>
      <c r="C37" s="33">
        <v>1.5211425532362468</v>
      </c>
      <c r="D37" s="33">
        <v>1.3169010000000001</v>
      </c>
      <c r="E37" s="33">
        <v>1.593512</v>
      </c>
      <c r="F37" s="33">
        <v>1.0073230000000002</v>
      </c>
      <c r="G37" s="33">
        <v>0.77995700000000001</v>
      </c>
      <c r="H37" s="33">
        <v>0.60654100000000011</v>
      </c>
      <c r="I37" s="132">
        <v>0.57740499999999995</v>
      </c>
      <c r="J37" s="33">
        <v>0.50719399999999992</v>
      </c>
      <c r="K37" s="33">
        <v>0.65179599999999993</v>
      </c>
      <c r="L37" s="33">
        <v>0.60004800000000003</v>
      </c>
      <c r="M37" s="33">
        <v>0.60803799999999997</v>
      </c>
      <c r="N37" s="33">
        <v>0.97262945684209856</v>
      </c>
      <c r="O37" s="36">
        <f>SUM(C37:E37)</f>
        <v>4.4315555532362474</v>
      </c>
      <c r="P37" s="37">
        <f>SUM(F37:H37)</f>
        <v>2.3938210000000004</v>
      </c>
      <c r="Q37" s="37">
        <f>SUM(I37:K37)</f>
        <v>1.7363949999999999</v>
      </c>
      <c r="R37" s="38">
        <f>SUM(L37:N37)</f>
        <v>2.1807154568420986</v>
      </c>
      <c r="S37" s="39">
        <f>SUM(O37:R37)</f>
        <v>10.742487010078346</v>
      </c>
      <c r="T37" s="7"/>
      <c r="V37" s="202"/>
      <c r="W37" s="165"/>
    </row>
    <row r="38" spans="1:27" ht="17.25" customHeight="1" thickBot="1" x14ac:dyDescent="0.4">
      <c r="A38" s="151"/>
      <c r="B38" s="67" t="s">
        <v>57</v>
      </c>
      <c r="C38" s="68">
        <v>4.2222222222222227E-3</v>
      </c>
      <c r="D38" s="68">
        <v>4.0000000000000001E-3</v>
      </c>
      <c r="E38" s="68">
        <v>4.0000000000000001E-3</v>
      </c>
      <c r="F38" s="68">
        <v>8.0000000000000002E-3</v>
      </c>
      <c r="G38" s="68">
        <v>4.0000000000000001E-3</v>
      </c>
      <c r="H38" s="68">
        <v>4.0000000000000001E-3</v>
      </c>
      <c r="I38" s="133">
        <v>0</v>
      </c>
      <c r="J38" s="68">
        <v>4.0000000000000001E-3</v>
      </c>
      <c r="K38" s="68">
        <v>1E-3</v>
      </c>
      <c r="L38" s="68">
        <v>4.0000000000000001E-3</v>
      </c>
      <c r="M38" s="68">
        <v>0</v>
      </c>
      <c r="N38" s="68">
        <v>0</v>
      </c>
      <c r="O38" s="36">
        <f>SUM(C38:E38)</f>
        <v>1.2222222222222223E-2</v>
      </c>
      <c r="P38" s="69">
        <f>SUM(F38:H38)</f>
        <v>1.6E-2</v>
      </c>
      <c r="Q38" s="69">
        <f>SUM(I38:K38)</f>
        <v>5.0000000000000001E-3</v>
      </c>
      <c r="R38" s="70">
        <f>SUM(L38:N38)</f>
        <v>4.0000000000000001E-3</v>
      </c>
      <c r="S38" s="71">
        <f>SUM(O38:R38)</f>
        <v>3.7222222222222226E-2</v>
      </c>
      <c r="T38" s="7"/>
      <c r="V38" s="202"/>
      <c r="W38" s="165"/>
      <c r="Z38" s="165"/>
    </row>
    <row r="39" spans="1:27" s="10" customFormat="1" ht="17.25" customHeight="1" thickBot="1" x14ac:dyDescent="0.4">
      <c r="A39" s="9"/>
      <c r="B39" s="76" t="s">
        <v>72</v>
      </c>
      <c r="C39" s="77">
        <f t="shared" ref="C39:S39" si="13">SUM(C35:C38)</f>
        <v>8.421343153637233</v>
      </c>
      <c r="D39" s="77">
        <f t="shared" si="13"/>
        <v>10.273365921987413</v>
      </c>
      <c r="E39" s="77">
        <f t="shared" si="13"/>
        <v>11.645723600984097</v>
      </c>
      <c r="F39" s="77">
        <f t="shared" si="13"/>
        <v>6.8831184025367502</v>
      </c>
      <c r="G39" s="77">
        <f t="shared" si="13"/>
        <v>4.3404318812545526</v>
      </c>
      <c r="H39" s="77">
        <f t="shared" si="13"/>
        <v>4.339437926222157</v>
      </c>
      <c r="I39" s="144">
        <f t="shared" si="13"/>
        <v>4.1435507309423896</v>
      </c>
      <c r="J39" s="77">
        <f t="shared" si="13"/>
        <v>3.7441388567095566</v>
      </c>
      <c r="K39" s="77">
        <f t="shared" si="13"/>
        <v>3.73175086092313</v>
      </c>
      <c r="L39" s="77">
        <f t="shared" si="13"/>
        <v>3.7602675313818454</v>
      </c>
      <c r="M39" s="77">
        <f t="shared" si="13"/>
        <v>3.8192098944859505</v>
      </c>
      <c r="N39" s="77">
        <f t="shared" si="13"/>
        <v>5.5577586661548102</v>
      </c>
      <c r="O39" s="77">
        <f t="shared" si="13"/>
        <v>30.340432676608742</v>
      </c>
      <c r="P39" s="77">
        <f t="shared" si="13"/>
        <v>15.562988210013462</v>
      </c>
      <c r="Q39" s="77">
        <f t="shared" si="13"/>
        <v>11.619440448575077</v>
      </c>
      <c r="R39" s="77">
        <f t="shared" si="13"/>
        <v>13.137236092022603</v>
      </c>
      <c r="S39" s="79">
        <f t="shared" si="13"/>
        <v>70.660097427219895</v>
      </c>
      <c r="T39" s="9"/>
      <c r="V39" s="202"/>
    </row>
    <row r="40" spans="1:27" ht="17.25" customHeight="1" x14ac:dyDescent="0.35">
      <c r="A40" s="151"/>
      <c r="B40" s="72" t="s">
        <v>73</v>
      </c>
      <c r="C40" s="73">
        <v>5.6787016038853846</v>
      </c>
      <c r="D40" s="73">
        <v>5.2377409540405271</v>
      </c>
      <c r="E40" s="73">
        <v>5.8253583121337886</v>
      </c>
      <c r="F40" s="73">
        <v>5.0839623803710943</v>
      </c>
      <c r="G40" s="73">
        <v>3.8247862639160157</v>
      </c>
      <c r="H40" s="73">
        <v>5.6090699897460929</v>
      </c>
      <c r="I40" s="145">
        <v>3.7492796781005859</v>
      </c>
      <c r="J40" s="73">
        <v>3.2916408854980466</v>
      </c>
      <c r="K40" s="73">
        <v>4.6314587574462891</v>
      </c>
      <c r="L40" s="73">
        <v>4.5525253548583979</v>
      </c>
      <c r="M40" s="131">
        <v>4.9684703703613273</v>
      </c>
      <c r="N40" s="73">
        <v>6.4377257963867187</v>
      </c>
      <c r="O40" s="36">
        <f>SUM(C40:E40)</f>
        <v>16.741800870059699</v>
      </c>
      <c r="P40" s="74">
        <f>SUM(F40:H40)</f>
        <v>14.517818634033203</v>
      </c>
      <c r="Q40" s="74">
        <f>SUM(I40:K40)</f>
        <v>11.672379321044922</v>
      </c>
      <c r="R40" s="75">
        <f>SUM(L40:N40)</f>
        <v>15.958721521606444</v>
      </c>
      <c r="S40" s="40">
        <f>SUM(O40:R40)</f>
        <v>58.890720346744267</v>
      </c>
      <c r="T40" s="7"/>
      <c r="V40" s="206"/>
      <c r="W40" s="165"/>
      <c r="X40" s="208"/>
    </row>
    <row r="41" spans="1:27" ht="17.25" customHeight="1" x14ac:dyDescent="0.35">
      <c r="A41" s="151"/>
      <c r="B41" s="34" t="s">
        <v>74</v>
      </c>
      <c r="C41" s="33">
        <v>0.35726416610872885</v>
      </c>
      <c r="D41" s="33">
        <v>0.33694400000000002</v>
      </c>
      <c r="E41" s="33">
        <v>0.33062200000000003</v>
      </c>
      <c r="F41" s="33">
        <v>0.19014200000000001</v>
      </c>
      <c r="G41" s="33">
        <v>0.333152</v>
      </c>
      <c r="H41" s="33">
        <v>0.27086500000000002</v>
      </c>
      <c r="I41" s="132">
        <v>0.23814099999999999</v>
      </c>
      <c r="J41" s="33">
        <v>0.21840499999999999</v>
      </c>
      <c r="K41" s="33">
        <v>0.37957300000000005</v>
      </c>
      <c r="L41" s="33">
        <v>0.41151500000000002</v>
      </c>
      <c r="M41" s="132">
        <v>0.32913999999999999</v>
      </c>
      <c r="N41" s="33">
        <v>0.39533499999999999</v>
      </c>
      <c r="O41" s="36">
        <f>SUM(C41:E41)</f>
        <v>1.0248301661087289</v>
      </c>
      <c r="P41" s="37">
        <f>SUM(F41:H41)</f>
        <v>0.79415900000000006</v>
      </c>
      <c r="Q41" s="37">
        <f>SUM(I41:K41)</f>
        <v>0.83611900000000006</v>
      </c>
      <c r="R41" s="38">
        <f>SUM(L41:N41)</f>
        <v>1.1359900000000001</v>
      </c>
      <c r="S41" s="39">
        <f>SUM(O41:R41)</f>
        <v>3.7910981661087289</v>
      </c>
      <c r="T41" s="7"/>
      <c r="V41" s="202"/>
      <c r="W41" s="165"/>
      <c r="Z41" s="165"/>
      <c r="AA41" s="165"/>
    </row>
    <row r="42" spans="1:27" ht="17.25" customHeight="1" thickBot="1" x14ac:dyDescent="0.4">
      <c r="A42" s="151"/>
      <c r="B42" s="67" t="s">
        <v>75</v>
      </c>
      <c r="C42" s="68">
        <v>3.3017791552985472</v>
      </c>
      <c r="D42" s="68">
        <v>2.2065857064056398</v>
      </c>
      <c r="E42" s="68">
        <v>3.801073080293655</v>
      </c>
      <c r="F42" s="68">
        <v>2.9022414260444647</v>
      </c>
      <c r="G42" s="68">
        <v>2.7086099956741334</v>
      </c>
      <c r="H42" s="68">
        <v>2.8901355784294607</v>
      </c>
      <c r="I42" s="133">
        <v>2.6317456696224211</v>
      </c>
      <c r="J42" s="68">
        <v>2.4604715058498385</v>
      </c>
      <c r="K42" s="68">
        <v>3.2387757094726561</v>
      </c>
      <c r="L42" s="68">
        <v>3.4430486355161665</v>
      </c>
      <c r="M42" s="133">
        <v>2.8545388662872315</v>
      </c>
      <c r="N42" s="68">
        <v>3.3071529867887497</v>
      </c>
      <c r="O42" s="36">
        <f>SUM(C42:E42)</f>
        <v>9.3094379419978424</v>
      </c>
      <c r="P42" s="69">
        <f>SUM(F42:H42)</f>
        <v>8.5009870001480579</v>
      </c>
      <c r="Q42" s="69">
        <f>SUM(I42:K42)</f>
        <v>8.3309928849449157</v>
      </c>
      <c r="R42" s="70">
        <f>SUM(L42:N42)</f>
        <v>9.6047404885921477</v>
      </c>
      <c r="S42" s="71">
        <f>SUM(O42:R42)</f>
        <v>35.746158315682962</v>
      </c>
      <c r="T42" s="7"/>
      <c r="V42" s="202"/>
      <c r="W42" s="165"/>
    </row>
    <row r="43" spans="1:27" s="10" customFormat="1" ht="17.25" customHeight="1" thickBot="1" x14ac:dyDescent="0.4">
      <c r="A43" s="9"/>
      <c r="B43" s="76" t="s">
        <v>76</v>
      </c>
      <c r="C43" s="77">
        <f t="shared" ref="C43:S43" si="14">SUM(C40:C42)</f>
        <v>9.337744925292661</v>
      </c>
      <c r="D43" s="77">
        <f t="shared" si="14"/>
        <v>7.7812706604461663</v>
      </c>
      <c r="E43" s="77">
        <f t="shared" si="14"/>
        <v>9.9570533924274436</v>
      </c>
      <c r="F43" s="77">
        <f t="shared" si="14"/>
        <v>8.1763458064155579</v>
      </c>
      <c r="G43" s="77">
        <f t="shared" si="14"/>
        <v>6.8665482595901493</v>
      </c>
      <c r="H43" s="77">
        <f t="shared" si="14"/>
        <v>8.7700705681755533</v>
      </c>
      <c r="I43" s="77">
        <f t="shared" si="14"/>
        <v>6.6191663477230076</v>
      </c>
      <c r="J43" s="77">
        <f t="shared" si="14"/>
        <v>5.9705173913478848</v>
      </c>
      <c r="K43" s="77">
        <f t="shared" si="14"/>
        <v>8.249807466918945</v>
      </c>
      <c r="L43" s="77">
        <f t="shared" si="14"/>
        <v>8.4070889903745645</v>
      </c>
      <c r="M43" s="77">
        <f t="shared" si="14"/>
        <v>8.1521492366485582</v>
      </c>
      <c r="N43" s="77">
        <f t="shared" si="14"/>
        <v>10.140213783175469</v>
      </c>
      <c r="O43" s="77">
        <f t="shared" si="14"/>
        <v>27.076068978166269</v>
      </c>
      <c r="P43" s="77">
        <f t="shared" si="14"/>
        <v>23.812964634181263</v>
      </c>
      <c r="Q43" s="77">
        <f t="shared" si="14"/>
        <v>20.839491205989837</v>
      </c>
      <c r="R43" s="77">
        <f t="shared" si="14"/>
        <v>26.699452010198591</v>
      </c>
      <c r="S43" s="78">
        <f t="shared" si="14"/>
        <v>98.427976828535961</v>
      </c>
      <c r="T43" s="9"/>
      <c r="V43" s="206"/>
      <c r="W43" s="202"/>
    </row>
    <row r="44" spans="1:27" ht="17.25" customHeight="1" thickBot="1" x14ac:dyDescent="0.4">
      <c r="A44" s="151"/>
      <c r="B44" s="76" t="s">
        <v>77</v>
      </c>
      <c r="C44" s="77">
        <f t="shared" ref="C44:R44" si="15">C43+C39+C34+C29+C22</f>
        <v>269.42503068979147</v>
      </c>
      <c r="D44" s="77">
        <f t="shared" si="15"/>
        <v>255.94592573676152</v>
      </c>
      <c r="E44" s="77">
        <f t="shared" si="15"/>
        <v>290.92986878639897</v>
      </c>
      <c r="F44" s="77">
        <f t="shared" si="15"/>
        <v>255.93310615798322</v>
      </c>
      <c r="G44" s="77">
        <f t="shared" si="15"/>
        <v>237.62164117474811</v>
      </c>
      <c r="H44" s="77">
        <f t="shared" si="15"/>
        <v>254.84837833031105</v>
      </c>
      <c r="I44" s="77">
        <f t="shared" si="15"/>
        <v>228.3233420512463</v>
      </c>
      <c r="J44" s="77">
        <f t="shared" si="15"/>
        <v>213.08009789396687</v>
      </c>
      <c r="K44" s="77">
        <f t="shared" si="15"/>
        <v>255.9159437993309</v>
      </c>
      <c r="L44" s="77">
        <f t="shared" si="15"/>
        <v>252.71030599327889</v>
      </c>
      <c r="M44" s="77">
        <f t="shared" si="15"/>
        <v>247.39496958662414</v>
      </c>
      <c r="N44" s="77">
        <f t="shared" si="15"/>
        <v>287.36496669562939</v>
      </c>
      <c r="O44" s="77">
        <f t="shared" si="15"/>
        <v>816.30082521295208</v>
      </c>
      <c r="P44" s="77">
        <f t="shared" si="15"/>
        <v>748.40312566304237</v>
      </c>
      <c r="Q44" s="77">
        <f t="shared" si="15"/>
        <v>697.3193837445441</v>
      </c>
      <c r="R44" s="77">
        <f t="shared" si="15"/>
        <v>787.47024227553254</v>
      </c>
      <c r="S44" s="80">
        <f>SUM(O44:R44)</f>
        <v>3049.4935768960713</v>
      </c>
      <c r="T44" s="7"/>
      <c r="V44" s="206"/>
      <c r="W44" s="203"/>
    </row>
    <row r="45" spans="1:27" x14ac:dyDescent="0.25">
      <c r="A45" s="151"/>
      <c r="B45" s="151"/>
      <c r="C45" s="11"/>
      <c r="D45" s="2"/>
      <c r="E45" s="3"/>
      <c r="F45" s="4"/>
      <c r="G45" s="5"/>
      <c r="H45" s="2"/>
      <c r="I45" s="3"/>
      <c r="J45" s="4"/>
      <c r="K45" s="5"/>
      <c r="L45" s="2"/>
      <c r="M45" s="3"/>
      <c r="N45" s="4"/>
      <c r="O45" s="5"/>
      <c r="P45" s="2"/>
      <c r="Q45" s="3"/>
      <c r="R45" s="4"/>
      <c r="S45" s="6"/>
      <c r="T45" s="7"/>
    </row>
    <row r="46" spans="1:27" x14ac:dyDescent="0.25">
      <c r="B46" s="165"/>
      <c r="C46" s="184"/>
      <c r="O46" s="188"/>
      <c r="P46" s="188"/>
      <c r="Q46" s="188"/>
      <c r="R46" s="188"/>
      <c r="W46" s="165"/>
    </row>
    <row r="47" spans="1:27" x14ac:dyDescent="0.25">
      <c r="C47"/>
      <c r="L47" s="213"/>
      <c r="W47" s="194"/>
    </row>
    <row r="48" spans="1:27" x14ac:dyDescent="0.25">
      <c r="W48" s="194"/>
    </row>
    <row r="50" spans="1:23" x14ac:dyDescent="0.25">
      <c r="D50" s="152"/>
      <c r="E50" s="152"/>
      <c r="F50" s="152"/>
      <c r="G50" s="152"/>
      <c r="H50" s="152"/>
      <c r="I50" s="152"/>
      <c r="J50" s="152"/>
      <c r="K50" s="152"/>
      <c r="L50" s="152"/>
      <c r="M50" s="152"/>
      <c r="N50" s="152"/>
      <c r="W50" s="165"/>
    </row>
    <row r="51" spans="1:23" x14ac:dyDescent="0.25">
      <c r="V51" s="195"/>
    </row>
    <row r="52" spans="1:23" x14ac:dyDescent="0.25">
      <c r="D52" s="152"/>
      <c r="E52" s="152"/>
      <c r="F52" s="152"/>
      <c r="G52" s="152"/>
      <c r="H52" s="152"/>
      <c r="I52" s="152"/>
      <c r="J52" s="152"/>
      <c r="K52" s="152"/>
      <c r="L52" s="152"/>
      <c r="M52" s="152"/>
      <c r="N52" s="152"/>
    </row>
    <row r="53" spans="1:23" x14ac:dyDescent="0.25">
      <c r="E53" s="190"/>
      <c r="G53" s="188"/>
    </row>
    <row r="54" spans="1:23" ht="13" x14ac:dyDescent="0.3">
      <c r="C54" s="138"/>
      <c r="D54" s="138"/>
      <c r="E54" s="139"/>
      <c r="F54" s="139"/>
      <c r="I54" s="190"/>
      <c r="L54" s="198"/>
      <c r="M54" s="190"/>
    </row>
    <row r="55" spans="1:23" ht="13" x14ac:dyDescent="0.3">
      <c r="A55" s="141"/>
      <c r="B55" s="141" t="s">
        <v>99</v>
      </c>
      <c r="C55" s="138"/>
      <c r="D55" s="140"/>
      <c r="E55" s="139"/>
      <c r="F55" s="139"/>
    </row>
    <row r="56" spans="1:23" ht="13" x14ac:dyDescent="0.3">
      <c r="A56" s="134"/>
      <c r="B56" s="166" t="s">
        <v>100</v>
      </c>
    </row>
    <row r="57" spans="1:23" ht="13.5" x14ac:dyDescent="0.3">
      <c r="A57" s="135" t="s">
        <v>98</v>
      </c>
      <c r="D57" s="152"/>
      <c r="E57" s="152"/>
      <c r="F57" s="152"/>
      <c r="G57" s="152"/>
      <c r="H57" s="152"/>
      <c r="I57" s="152"/>
      <c r="J57" s="152"/>
      <c r="K57" s="152"/>
      <c r="L57" s="152"/>
      <c r="M57" s="152"/>
      <c r="N57" s="152"/>
    </row>
    <row r="58" spans="1:23" x14ac:dyDescent="0.25">
      <c r="D58" s="152"/>
      <c r="E58" s="152"/>
      <c r="F58" s="152"/>
      <c r="G58" s="152"/>
      <c r="H58" s="152"/>
      <c r="I58" s="152"/>
      <c r="J58" s="152"/>
      <c r="K58" s="152"/>
      <c r="L58" s="152"/>
      <c r="M58" s="152"/>
      <c r="N58" s="152"/>
    </row>
    <row r="59" spans="1:23" x14ac:dyDescent="0.25">
      <c r="D59" s="152"/>
      <c r="E59" s="152"/>
      <c r="F59" s="152"/>
      <c r="G59" s="152"/>
      <c r="H59" s="152"/>
      <c r="I59" s="152"/>
      <c r="J59" s="152"/>
      <c r="K59" s="152"/>
      <c r="L59" s="152"/>
      <c r="M59" s="152"/>
      <c r="N59" s="165"/>
    </row>
    <row r="60" spans="1:23" x14ac:dyDescent="0.25">
      <c r="C60" s="165"/>
      <c r="D60" s="152"/>
      <c r="E60" s="152"/>
      <c r="F60" s="152"/>
      <c r="G60" s="152"/>
      <c r="H60" s="152"/>
      <c r="I60" s="152"/>
      <c r="J60" s="152"/>
      <c r="K60" s="152"/>
      <c r="L60" s="152"/>
      <c r="M60" s="152"/>
      <c r="N60" s="152"/>
    </row>
    <row r="61" spans="1:23" x14ac:dyDescent="0.25">
      <c r="D61" s="152"/>
      <c r="E61" s="152"/>
      <c r="F61" s="152"/>
      <c r="G61" s="195"/>
      <c r="H61" s="165"/>
      <c r="I61" s="152"/>
      <c r="J61" s="152"/>
      <c r="K61" s="152"/>
      <c r="L61" s="152"/>
      <c r="M61" s="165"/>
      <c r="N61" s="165"/>
    </row>
    <row r="62" spans="1:23" x14ac:dyDescent="0.25">
      <c r="D62" s="152"/>
      <c r="E62" s="152"/>
      <c r="F62" s="165"/>
      <c r="G62" s="165"/>
      <c r="H62" s="165"/>
      <c r="I62" s="152"/>
      <c r="J62" s="152"/>
      <c r="K62" s="165"/>
      <c r="L62" s="152"/>
      <c r="M62" s="165"/>
      <c r="N62" s="152"/>
      <c r="O62" s="188"/>
    </row>
    <row r="63" spans="1:23" x14ac:dyDescent="0.25">
      <c r="B63" s="165"/>
      <c r="D63" s="203"/>
      <c r="E63" s="152"/>
      <c r="F63" s="152"/>
      <c r="G63" s="152"/>
      <c r="H63" s="152"/>
      <c r="I63" s="152"/>
      <c r="J63" s="152"/>
      <c r="K63" s="165"/>
      <c r="L63" s="152"/>
      <c r="M63" s="152"/>
      <c r="N63" s="152"/>
    </row>
    <row r="64" spans="1:23" x14ac:dyDescent="0.25">
      <c r="D64" s="185"/>
      <c r="G64" s="195"/>
      <c r="M64" s="190"/>
    </row>
    <row r="65" spans="3:7" x14ac:dyDescent="0.25">
      <c r="D65" s="198"/>
    </row>
    <row r="66" spans="3:7" x14ac:dyDescent="0.25">
      <c r="C66" s="195"/>
      <c r="D66" s="185"/>
    </row>
    <row r="67" spans="3:7" x14ac:dyDescent="0.25">
      <c r="D67" s="152"/>
      <c r="G67" s="195"/>
    </row>
    <row r="69" spans="3:7" x14ac:dyDescent="0.25">
      <c r="G69" s="195"/>
    </row>
    <row r="70" spans="3:7" x14ac:dyDescent="0.25">
      <c r="D70" s="197"/>
    </row>
  </sheetData>
  <pageMargins left="0.70866141732283472" right="0.70866141732283472" top="0.74803149606299213" bottom="0.74803149606299213" header="0.31496062992125984" footer="0.31496062992125984"/>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13DA9-668A-4DAA-AB37-847544666BCB}">
  <sheetPr>
    <pageSetUpPr fitToPage="1"/>
  </sheetPr>
  <dimension ref="A6:AA70"/>
  <sheetViews>
    <sheetView zoomScale="90" zoomScaleNormal="90" workbookViewId="0">
      <selection activeCell="A58" sqref="A58"/>
    </sheetView>
  </sheetViews>
  <sheetFormatPr defaultColWidth="9.26953125" defaultRowHeight="12.5" x14ac:dyDescent="0.25"/>
  <cols>
    <col min="1" max="1" width="2.54296875" style="152" customWidth="1"/>
    <col min="2" max="2" width="44.26953125" style="152" customWidth="1"/>
    <col min="3" max="3" width="8.54296875" style="152" customWidth="1"/>
    <col min="4" max="4" width="8.54296875" style="12" customWidth="1"/>
    <col min="5" max="5" width="8.54296875" style="13" customWidth="1"/>
    <col min="6" max="6" width="8.54296875" style="14" customWidth="1"/>
    <col min="7" max="7" width="8.54296875" style="15" customWidth="1"/>
    <col min="8" max="8" width="8.54296875" style="12" customWidth="1"/>
    <col min="9" max="9" width="8.54296875" style="13" customWidth="1"/>
    <col min="10" max="10" width="8.54296875" style="14" customWidth="1"/>
    <col min="11" max="11" width="8.54296875" style="15" customWidth="1"/>
    <col min="12" max="12" width="8.54296875" style="12" customWidth="1"/>
    <col min="13" max="13" width="8.54296875" style="13" customWidth="1"/>
    <col min="14" max="14" width="8.54296875" style="14" customWidth="1"/>
    <col min="15" max="15" width="8.54296875" style="15" customWidth="1"/>
    <col min="16" max="16" width="8.54296875" style="12" customWidth="1"/>
    <col min="17" max="17" width="8.54296875" style="13" customWidth="1"/>
    <col min="18" max="18" width="8.54296875" style="14" customWidth="1"/>
    <col min="19" max="19" width="9.54296875" style="16" customWidth="1"/>
    <col min="20" max="20" width="2.54296875" style="152" customWidth="1"/>
    <col min="21" max="16384" width="9.26953125" style="152"/>
  </cols>
  <sheetData>
    <row r="6" spans="1:23" x14ac:dyDescent="0.25">
      <c r="B6"/>
    </row>
    <row r="8" spans="1:23" x14ac:dyDescent="0.25">
      <c r="O8" s="15" t="s">
        <v>93</v>
      </c>
      <c r="P8" s="12" t="s">
        <v>93</v>
      </c>
    </row>
    <row r="9" spans="1:23" x14ac:dyDescent="0.25">
      <c r="A9" s="151"/>
      <c r="B9" s="151"/>
      <c r="C9" s="151"/>
      <c r="D9" s="2"/>
      <c r="E9" s="3"/>
      <c r="F9" s="4"/>
      <c r="G9" s="5"/>
      <c r="H9" s="2"/>
      <c r="I9" s="3"/>
      <c r="J9" s="4"/>
      <c r="K9" s="5"/>
      <c r="L9" s="2"/>
      <c r="M9" s="3"/>
      <c r="N9" s="4"/>
      <c r="O9" s="5"/>
      <c r="P9" s="2"/>
      <c r="Q9" s="3"/>
      <c r="R9" s="4"/>
      <c r="S9" s="6"/>
      <c r="T9" s="7"/>
    </row>
    <row r="10" spans="1:23" ht="15.5" x14ac:dyDescent="0.35">
      <c r="A10" s="151"/>
      <c r="B10" s="64" t="s">
        <v>17</v>
      </c>
      <c r="C10" s="42" t="s">
        <v>20</v>
      </c>
      <c r="D10" s="43"/>
      <c r="E10" s="44"/>
      <c r="F10" s="45"/>
      <c r="G10" s="46"/>
      <c r="H10" s="47"/>
      <c r="I10" s="48"/>
      <c r="J10" s="45"/>
      <c r="K10" s="46"/>
      <c r="L10" s="47"/>
      <c r="M10" s="48"/>
      <c r="N10" s="45"/>
      <c r="O10" s="81"/>
      <c r="P10" s="82"/>
      <c r="Q10" s="83"/>
      <c r="R10" s="84"/>
      <c r="S10" s="49"/>
      <c r="T10" s="7"/>
    </row>
    <row r="11" spans="1:23" ht="15.5" x14ac:dyDescent="0.35">
      <c r="A11" s="151"/>
      <c r="B11" s="65" t="s">
        <v>18</v>
      </c>
      <c r="C11" s="154"/>
      <c r="D11" s="86"/>
      <c r="E11" s="87"/>
      <c r="F11" s="155" t="s">
        <v>93</v>
      </c>
      <c r="G11" s="154"/>
      <c r="H11" s="86"/>
      <c r="I11" s="87"/>
      <c r="J11" s="155" t="s">
        <v>93</v>
      </c>
      <c r="K11" s="154"/>
      <c r="L11" s="86"/>
      <c r="M11" s="87"/>
      <c r="N11" s="155" t="s">
        <v>93</v>
      </c>
      <c r="O11" s="85"/>
      <c r="P11" s="86"/>
      <c r="Q11" s="87"/>
      <c r="R11" s="88"/>
      <c r="S11" s="89"/>
      <c r="T11" s="7"/>
    </row>
    <row r="12" spans="1:23" ht="15.5" x14ac:dyDescent="0.35">
      <c r="A12" s="151"/>
      <c r="B12" s="65" t="s">
        <v>19</v>
      </c>
      <c r="C12" s="156" t="s">
        <v>0</v>
      </c>
      <c r="D12" s="156" t="s">
        <v>1</v>
      </c>
      <c r="E12" s="156" t="s">
        <v>2</v>
      </c>
      <c r="F12" s="156" t="s">
        <v>3</v>
      </c>
      <c r="G12" s="156" t="s">
        <v>4</v>
      </c>
      <c r="H12" s="156" t="s">
        <v>5</v>
      </c>
      <c r="I12" s="156" t="s">
        <v>6</v>
      </c>
      <c r="J12" s="156" t="s">
        <v>7</v>
      </c>
      <c r="K12" s="156" t="s">
        <v>8</v>
      </c>
      <c r="L12" s="156" t="s">
        <v>9</v>
      </c>
      <c r="M12" s="156" t="s">
        <v>10</v>
      </c>
      <c r="N12" s="156" t="s">
        <v>11</v>
      </c>
      <c r="O12" s="50" t="s">
        <v>12</v>
      </c>
      <c r="P12" s="51" t="s">
        <v>13</v>
      </c>
      <c r="Q12" s="51" t="s">
        <v>14</v>
      </c>
      <c r="R12" s="52" t="s">
        <v>15</v>
      </c>
      <c r="S12" s="53" t="s">
        <v>16</v>
      </c>
      <c r="T12" s="7"/>
    </row>
    <row r="13" spans="1:23" ht="15.5" x14ac:dyDescent="0.35">
      <c r="A13" s="151"/>
      <c r="B13" s="66" t="s">
        <v>93</v>
      </c>
      <c r="C13" s="157"/>
      <c r="D13" s="191"/>
      <c r="E13" s="55"/>
      <c r="F13" s="193"/>
      <c r="G13" s="157"/>
      <c r="H13" s="191"/>
      <c r="I13" s="55"/>
      <c r="J13" s="193"/>
      <c r="K13" s="157"/>
      <c r="L13" s="191" t="s">
        <v>93</v>
      </c>
      <c r="M13" s="55" t="s">
        <v>93</v>
      </c>
      <c r="N13" s="193"/>
      <c r="O13" s="54"/>
      <c r="P13" s="55"/>
      <c r="Q13" s="55"/>
      <c r="R13" s="56"/>
      <c r="S13" s="53"/>
      <c r="T13" s="7"/>
    </row>
    <row r="14" spans="1:23" ht="17.25" customHeight="1" x14ac:dyDescent="0.35">
      <c r="A14" s="151"/>
      <c r="B14" s="34" t="s">
        <v>51</v>
      </c>
      <c r="C14" s="33">
        <v>3.6999999999999998E-2</v>
      </c>
      <c r="D14" s="33">
        <v>0.03</v>
      </c>
      <c r="E14" s="33">
        <v>3.3000000000000002E-2</v>
      </c>
      <c r="F14" s="33">
        <v>1.9E-2</v>
      </c>
      <c r="G14" s="33">
        <v>0.02</v>
      </c>
      <c r="H14" s="33">
        <v>1.2999999999999999E-2</v>
      </c>
      <c r="I14" s="132">
        <v>1.6E-2</v>
      </c>
      <c r="J14" s="33">
        <v>3.1E-2</v>
      </c>
      <c r="K14" s="33">
        <v>0.11700000000000001</v>
      </c>
      <c r="L14" s="149">
        <v>7.8E-2</v>
      </c>
      <c r="M14" s="33">
        <v>5.8000000000000003E-2</v>
      </c>
      <c r="N14" s="33">
        <v>5.3999999999999999E-2</v>
      </c>
      <c r="O14" s="36">
        <f>SUM(C14:E14)</f>
        <v>0.1</v>
      </c>
      <c r="P14" s="37">
        <f t="shared" ref="P14:P21" si="0">SUM(F14:H14)</f>
        <v>5.1999999999999998E-2</v>
      </c>
      <c r="Q14" s="37">
        <f>SUM(I14:K14)</f>
        <v>0.16400000000000001</v>
      </c>
      <c r="R14" s="38">
        <f>SUM(L14:N14)</f>
        <v>0.19</v>
      </c>
      <c r="S14" s="39">
        <f t="shared" ref="S14:S21" si="1">SUM(O14:R14)</f>
        <v>0.50600000000000001</v>
      </c>
      <c r="T14" s="7"/>
      <c r="V14" s="165"/>
      <c r="W14" s="165"/>
    </row>
    <row r="15" spans="1:23" ht="17.25" customHeight="1" x14ac:dyDescent="0.35">
      <c r="A15" s="151"/>
      <c r="B15" s="34" t="s">
        <v>52</v>
      </c>
      <c r="C15" s="33">
        <v>8.6856692838156953</v>
      </c>
      <c r="D15" s="33">
        <v>8.8776415188947606</v>
      </c>
      <c r="E15" s="33">
        <v>9.1534691476601875</v>
      </c>
      <c r="F15" s="33">
        <v>7.4319455235009642</v>
      </c>
      <c r="G15" s="33">
        <v>6.7865835110098818</v>
      </c>
      <c r="H15" s="33">
        <v>6.4217892742039862</v>
      </c>
      <c r="I15" s="132">
        <v>6.2805881253221036</v>
      </c>
      <c r="J15" s="33">
        <v>6.0795555771336405</v>
      </c>
      <c r="K15" s="33">
        <v>6.8155027036749125</v>
      </c>
      <c r="L15" s="149">
        <v>6.9580636193006029</v>
      </c>
      <c r="M15" s="33">
        <v>8.0199840645576721</v>
      </c>
      <c r="N15" s="33">
        <v>10.496209936014624</v>
      </c>
      <c r="O15" s="36">
        <f t="shared" ref="O15:O21" si="2">SUM(C15:E15)</f>
        <v>26.716779950370643</v>
      </c>
      <c r="P15" s="37">
        <f t="shared" si="0"/>
        <v>20.640318308714832</v>
      </c>
      <c r="Q15" s="37">
        <f t="shared" ref="Q15:Q21" si="3">SUM(I15:K15)</f>
        <v>19.175646406130657</v>
      </c>
      <c r="R15" s="38">
        <f t="shared" ref="R15:R21" si="4">SUM(L15:N15)</f>
        <v>25.474257619872901</v>
      </c>
      <c r="S15" s="39">
        <f t="shared" si="1"/>
        <v>92.00700228508903</v>
      </c>
      <c r="T15" s="7"/>
      <c r="V15" s="165"/>
      <c r="W15" s="165"/>
    </row>
    <row r="16" spans="1:23" ht="17.25" customHeight="1" x14ac:dyDescent="0.35">
      <c r="A16" s="151"/>
      <c r="B16" s="34" t="s">
        <v>53</v>
      </c>
      <c r="C16" s="33">
        <v>14.407402500757302</v>
      </c>
      <c r="D16" s="33">
        <v>13.522828628009233</v>
      </c>
      <c r="E16" s="33">
        <v>13.170251446786253</v>
      </c>
      <c r="F16" s="33">
        <v>10.390345448480524</v>
      </c>
      <c r="G16" s="33">
        <v>8.5289762527489952</v>
      </c>
      <c r="H16" s="33">
        <v>7.5839837654140618</v>
      </c>
      <c r="I16" s="132">
        <v>8.8862687743909223</v>
      </c>
      <c r="J16" s="33">
        <v>9.7156545301999451</v>
      </c>
      <c r="K16" s="33">
        <v>10.995940793803229</v>
      </c>
      <c r="L16" s="149">
        <v>13.52621013678022</v>
      </c>
      <c r="M16" s="33">
        <v>14.063653301238119</v>
      </c>
      <c r="N16" s="33">
        <v>16.180369794613462</v>
      </c>
      <c r="O16" s="36">
        <f t="shared" si="2"/>
        <v>41.100482575552789</v>
      </c>
      <c r="P16" s="37">
        <f t="shared" si="0"/>
        <v>26.503305466643582</v>
      </c>
      <c r="Q16" s="37">
        <f t="shared" si="3"/>
        <v>29.597864098394098</v>
      </c>
      <c r="R16" s="38">
        <f t="shared" si="4"/>
        <v>43.770233232631803</v>
      </c>
      <c r="S16" s="39">
        <f t="shared" si="1"/>
        <v>140.97188537322228</v>
      </c>
      <c r="T16" s="7"/>
      <c r="V16" s="165"/>
      <c r="W16" s="165"/>
    </row>
    <row r="17" spans="1:23" ht="17.25" customHeight="1" x14ac:dyDescent="0.35">
      <c r="A17" s="151"/>
      <c r="B17" s="34" t="s">
        <v>54</v>
      </c>
      <c r="C17" s="33">
        <v>53.34764138866025</v>
      </c>
      <c r="D17" s="33">
        <v>54.589303924741152</v>
      </c>
      <c r="E17" s="33">
        <v>62.43569394086331</v>
      </c>
      <c r="F17" s="33">
        <v>53.790877040882968</v>
      </c>
      <c r="G17" s="33">
        <v>58.061181005000257</v>
      </c>
      <c r="H17" s="33">
        <v>55.626172894599122</v>
      </c>
      <c r="I17" s="132">
        <v>54.009774231693576</v>
      </c>
      <c r="J17" s="33">
        <v>49.927755300343875</v>
      </c>
      <c r="K17" s="33">
        <v>50.610405432875652</v>
      </c>
      <c r="L17" s="149">
        <v>53.817728947842333</v>
      </c>
      <c r="M17" s="33">
        <v>55.475315409727244</v>
      </c>
      <c r="N17" s="33">
        <v>67.265242211066465</v>
      </c>
      <c r="O17" s="36">
        <f t="shared" si="2"/>
        <v>170.3726392542647</v>
      </c>
      <c r="P17" s="37">
        <f t="shared" si="0"/>
        <v>167.47823094048235</v>
      </c>
      <c r="Q17" s="37">
        <f t="shared" si="3"/>
        <v>154.54793496491311</v>
      </c>
      <c r="R17" s="38">
        <f t="shared" si="4"/>
        <v>176.55828656863605</v>
      </c>
      <c r="S17" s="39">
        <f t="shared" si="1"/>
        <v>668.95709172829618</v>
      </c>
      <c r="T17" s="7"/>
      <c r="V17" s="165"/>
      <c r="W17" s="165"/>
    </row>
    <row r="18" spans="1:23" ht="17.25" customHeight="1" x14ac:dyDescent="0.35">
      <c r="A18" s="151"/>
      <c r="B18" s="34" t="s">
        <v>55</v>
      </c>
      <c r="C18" s="33">
        <v>0.42588654068328108</v>
      </c>
      <c r="D18" s="33">
        <v>0.46998000000000001</v>
      </c>
      <c r="E18" s="33">
        <v>0.41127999999999998</v>
      </c>
      <c r="F18" s="33">
        <v>0.30687999999999999</v>
      </c>
      <c r="G18" s="33">
        <v>0.27617999999999998</v>
      </c>
      <c r="H18" s="33">
        <v>0.20980000000000001</v>
      </c>
      <c r="I18" s="132">
        <v>0.24840999999999999</v>
      </c>
      <c r="J18" s="33">
        <v>0.23032999999999998</v>
      </c>
      <c r="K18" s="33">
        <v>0.26218000000000002</v>
      </c>
      <c r="L18" s="149">
        <v>0.36143999999999998</v>
      </c>
      <c r="M18" s="33">
        <v>0.3916</v>
      </c>
      <c r="N18" s="33">
        <v>0.42831000000000002</v>
      </c>
      <c r="O18" s="36">
        <f t="shared" si="2"/>
        <v>1.3071465406832812</v>
      </c>
      <c r="P18" s="37">
        <f t="shared" si="0"/>
        <v>0.7928599999999999</v>
      </c>
      <c r="Q18" s="37">
        <f t="shared" si="3"/>
        <v>0.74092000000000002</v>
      </c>
      <c r="R18" s="38">
        <f t="shared" si="4"/>
        <v>1.1813499999999999</v>
      </c>
      <c r="S18" s="39">
        <f t="shared" si="1"/>
        <v>4.022276540683281</v>
      </c>
      <c r="T18" s="7"/>
      <c r="V18" s="165"/>
      <c r="W18" s="165"/>
    </row>
    <row r="19" spans="1:23" ht="17.25" customHeight="1" x14ac:dyDescent="0.35">
      <c r="A19" s="151"/>
      <c r="B19" s="34" t="s">
        <v>89</v>
      </c>
      <c r="C19" s="33">
        <v>27.229891007372363</v>
      </c>
      <c r="D19" s="33">
        <v>26.907756024291402</v>
      </c>
      <c r="E19" s="33">
        <v>28.83246449892939</v>
      </c>
      <c r="F19" s="33">
        <v>21.755091319370187</v>
      </c>
      <c r="G19" s="33">
        <v>18.652637281408118</v>
      </c>
      <c r="H19" s="33">
        <v>16.99365381021396</v>
      </c>
      <c r="I19" s="132">
        <v>17.648666576393232</v>
      </c>
      <c r="J19" s="33">
        <v>18.783837008566447</v>
      </c>
      <c r="K19" s="33">
        <v>22.888445540082131</v>
      </c>
      <c r="L19" s="149">
        <v>28.437796734881957</v>
      </c>
      <c r="M19" s="33">
        <v>27.838219755201933</v>
      </c>
      <c r="N19" s="33">
        <v>35.117220866107616</v>
      </c>
      <c r="O19" s="36">
        <f t="shared" si="2"/>
        <v>82.970111530593158</v>
      </c>
      <c r="P19" s="37">
        <f t="shared" si="0"/>
        <v>57.401382410992269</v>
      </c>
      <c r="Q19" s="37">
        <f t="shared" si="3"/>
        <v>59.320949125041807</v>
      </c>
      <c r="R19" s="38">
        <f t="shared" si="4"/>
        <v>91.393237356191506</v>
      </c>
      <c r="S19" s="39">
        <f t="shared" si="1"/>
        <v>291.08568042281871</v>
      </c>
      <c r="T19" s="7"/>
      <c r="V19" s="165"/>
      <c r="W19" s="165"/>
    </row>
    <row r="20" spans="1:23" ht="17.25" customHeight="1" x14ac:dyDescent="0.35">
      <c r="A20" s="151"/>
      <c r="B20" s="34" t="s">
        <v>90</v>
      </c>
      <c r="C20" s="33">
        <v>25.637952140664396</v>
      </c>
      <c r="D20" s="33">
        <v>25.784656497073531</v>
      </c>
      <c r="E20" s="33">
        <v>30.667346053586051</v>
      </c>
      <c r="F20" s="33">
        <v>25.353754273757694</v>
      </c>
      <c r="G20" s="33">
        <v>20.799220309700313</v>
      </c>
      <c r="H20" s="33">
        <v>20.677509194587874</v>
      </c>
      <c r="I20" s="132">
        <v>19.132440593807061</v>
      </c>
      <c r="J20" s="33">
        <v>19.146168280229684</v>
      </c>
      <c r="K20" s="33">
        <v>23.015170146815166</v>
      </c>
      <c r="L20" s="149">
        <v>26.406009221856475</v>
      </c>
      <c r="M20" s="33">
        <v>26.411261893723093</v>
      </c>
      <c r="N20" s="33">
        <v>36.260156497221757</v>
      </c>
      <c r="O20" s="36">
        <f t="shared" si="2"/>
        <v>82.089954691323982</v>
      </c>
      <c r="P20" s="37">
        <f t="shared" si="0"/>
        <v>66.830483778045874</v>
      </c>
      <c r="Q20" s="37">
        <f t="shared" si="3"/>
        <v>61.293779020851915</v>
      </c>
      <c r="R20" s="38">
        <f t="shared" si="4"/>
        <v>89.07742761280133</v>
      </c>
      <c r="S20" s="39">
        <f t="shared" si="1"/>
        <v>299.29164510302309</v>
      </c>
      <c r="T20" s="7"/>
      <c r="V20" s="165"/>
      <c r="W20" s="165"/>
    </row>
    <row r="21" spans="1:23" ht="17.25" customHeight="1" thickBot="1" x14ac:dyDescent="0.4">
      <c r="A21" s="151"/>
      <c r="B21" s="67" t="s">
        <v>57</v>
      </c>
      <c r="C21" s="68">
        <v>0.36745367064432438</v>
      </c>
      <c r="D21" s="68">
        <v>0.27900000000000003</v>
      </c>
      <c r="E21" s="68">
        <v>0.254</v>
      </c>
      <c r="F21" s="68">
        <v>0.152</v>
      </c>
      <c r="G21" s="68">
        <v>0.158</v>
      </c>
      <c r="H21" s="68">
        <v>0.17100000000000001</v>
      </c>
      <c r="I21" s="133">
        <v>0.13100000000000001</v>
      </c>
      <c r="J21" s="68">
        <v>0.113</v>
      </c>
      <c r="K21" s="68">
        <v>5.3999999999999999E-2</v>
      </c>
      <c r="L21" s="150">
        <v>8.7999999999999995E-2</v>
      </c>
      <c r="M21" s="68">
        <v>0.14899999999999999</v>
      </c>
      <c r="N21" s="68">
        <v>0.151</v>
      </c>
      <c r="O21" s="36">
        <f t="shared" si="2"/>
        <v>0.90045367064432447</v>
      </c>
      <c r="P21" s="69">
        <f t="shared" si="0"/>
        <v>0.48099999999999998</v>
      </c>
      <c r="Q21" s="69">
        <f t="shared" si="3"/>
        <v>0.29799999999999999</v>
      </c>
      <c r="R21" s="70">
        <f t="shared" si="4"/>
        <v>0.38800000000000001</v>
      </c>
      <c r="S21" s="71">
        <f t="shared" si="1"/>
        <v>2.0674536706443245</v>
      </c>
      <c r="T21" s="7"/>
      <c r="V21" s="165"/>
      <c r="W21" s="165"/>
    </row>
    <row r="22" spans="1:23" s="10" customFormat="1" ht="17.25" customHeight="1" thickBot="1" x14ac:dyDescent="0.4">
      <c r="A22" s="9"/>
      <c r="B22" s="76" t="s">
        <v>58</v>
      </c>
      <c r="C22" s="77">
        <f t="shared" ref="C22:S22" si="5">SUM(C14:C21)</f>
        <v>130.13889653259761</v>
      </c>
      <c r="D22" s="77">
        <v>130.46116659301006</v>
      </c>
      <c r="E22" s="77">
        <f t="shared" si="5"/>
        <v>144.95750508782518</v>
      </c>
      <c r="F22" s="77">
        <f t="shared" si="5"/>
        <v>119.19989360599233</v>
      </c>
      <c r="G22" s="77">
        <f t="shared" si="5"/>
        <v>113.28277835986756</v>
      </c>
      <c r="H22" s="77">
        <f t="shared" si="5"/>
        <v>107.696908939019</v>
      </c>
      <c r="I22" s="144">
        <f t="shared" si="5"/>
        <v>106.35314830160691</v>
      </c>
      <c r="J22" s="77">
        <f t="shared" si="5"/>
        <v>104.02730069647359</v>
      </c>
      <c r="K22" s="77">
        <f t="shared" si="5"/>
        <v>114.75864461725109</v>
      </c>
      <c r="L22" s="77">
        <f t="shared" si="5"/>
        <v>129.67324866066159</v>
      </c>
      <c r="M22" s="136">
        <f t="shared" si="5"/>
        <v>132.40703442444806</v>
      </c>
      <c r="N22" s="79">
        <f t="shared" si="5"/>
        <v>165.95250930502391</v>
      </c>
      <c r="O22" s="137">
        <f t="shared" si="5"/>
        <v>405.55756821343289</v>
      </c>
      <c r="P22" s="137">
        <f t="shared" si="5"/>
        <v>340.17958090487889</v>
      </c>
      <c r="Q22" s="77">
        <f t="shared" si="5"/>
        <v>325.13909361533155</v>
      </c>
      <c r="R22" s="77">
        <f t="shared" si="5"/>
        <v>428.03279239013358</v>
      </c>
      <c r="S22" s="78">
        <f t="shared" si="5"/>
        <v>1498.9090351237767</v>
      </c>
      <c r="T22" s="9"/>
      <c r="V22" s="196"/>
      <c r="W22" s="165"/>
    </row>
    <row r="23" spans="1:23" ht="17.25" customHeight="1" x14ac:dyDescent="0.35">
      <c r="A23" s="151"/>
      <c r="B23" s="72" t="s">
        <v>59</v>
      </c>
      <c r="C23" s="73">
        <v>2.8780187562298774</v>
      </c>
      <c r="D23" s="73">
        <v>2.7529907376208307</v>
      </c>
      <c r="E23" s="73">
        <v>2.6410371235265733</v>
      </c>
      <c r="F23" s="73">
        <v>2.5380544110119345</v>
      </c>
      <c r="G23" s="73">
        <v>2.4709971663084032</v>
      </c>
      <c r="H23" s="73">
        <v>2.6150029180068968</v>
      </c>
      <c r="I23" s="145">
        <v>2.8020180692008734</v>
      </c>
      <c r="J23" s="73">
        <v>2.9180376690132617</v>
      </c>
      <c r="K23" s="73">
        <v>2.988011575576663</v>
      </c>
      <c r="L23" s="73">
        <v>3.1720000000000002</v>
      </c>
      <c r="M23" s="73">
        <v>3.0659647830364705</v>
      </c>
      <c r="N23" s="73">
        <v>3.2059733401465413</v>
      </c>
      <c r="O23" s="36">
        <f>SUM(C23:E23)</f>
        <v>8.2720466173772813</v>
      </c>
      <c r="P23" s="74">
        <f t="shared" ref="P23:P28" si="6">SUM(F23:H23)</f>
        <v>7.6240544953272344</v>
      </c>
      <c r="Q23" s="74">
        <f t="shared" ref="Q23:Q28" si="7">SUM(I23:K23)</f>
        <v>8.7080673137907993</v>
      </c>
      <c r="R23" s="75">
        <f t="shared" ref="R23:R28" si="8">SUM(L23:N23)</f>
        <v>9.4439381231830133</v>
      </c>
      <c r="S23" s="40">
        <f t="shared" ref="S23:S28" si="9">SUM(O23:R23)</f>
        <v>34.048106549678323</v>
      </c>
      <c r="T23" s="7"/>
      <c r="V23" s="165"/>
      <c r="W23" s="165"/>
    </row>
    <row r="24" spans="1:23" ht="17.25" customHeight="1" x14ac:dyDescent="0.35">
      <c r="A24" s="151"/>
      <c r="B24" s="34" t="s">
        <v>60</v>
      </c>
      <c r="C24" s="33">
        <v>3.463437275454091</v>
      </c>
      <c r="D24" s="33">
        <v>3.4502190000000001</v>
      </c>
      <c r="E24" s="33">
        <v>3.4097010000000001</v>
      </c>
      <c r="F24" s="33">
        <v>3.3643299999999998</v>
      </c>
      <c r="G24" s="33">
        <v>3.3766570000000002</v>
      </c>
      <c r="H24" s="33">
        <v>3.3980090000000001</v>
      </c>
      <c r="I24" s="132">
        <v>3.7048299999999998</v>
      </c>
      <c r="J24" s="33">
        <v>3.7290389999999998</v>
      </c>
      <c r="K24" s="33">
        <v>3.8049040000000001</v>
      </c>
      <c r="L24" s="33">
        <v>3.972353</v>
      </c>
      <c r="M24" s="33">
        <v>3.8576610000000002</v>
      </c>
      <c r="N24" s="33">
        <v>4.0263450000000001</v>
      </c>
      <c r="O24" s="36">
        <f t="shared" ref="O24:O28" si="10">SUM(C24:E24)</f>
        <v>10.323357275454091</v>
      </c>
      <c r="P24" s="37">
        <f t="shared" si="6"/>
        <v>10.138996000000001</v>
      </c>
      <c r="Q24" s="37">
        <f t="shared" si="7"/>
        <v>11.238773</v>
      </c>
      <c r="R24" s="38">
        <f t="shared" si="8"/>
        <v>11.856359000000001</v>
      </c>
      <c r="S24" s="40">
        <f t="shared" si="9"/>
        <v>43.557485275454098</v>
      </c>
      <c r="T24" s="7"/>
      <c r="V24" s="165"/>
      <c r="W24" s="165"/>
    </row>
    <row r="25" spans="1:23" ht="17.25" customHeight="1" x14ac:dyDescent="0.35">
      <c r="A25" s="151"/>
      <c r="B25" s="34" t="s">
        <v>61</v>
      </c>
      <c r="C25" s="33">
        <v>3.0615825973387913</v>
      </c>
      <c r="D25" s="33">
        <v>3.2854484317615631</v>
      </c>
      <c r="E25" s="33">
        <v>3.253781885723054</v>
      </c>
      <c r="F25" s="33">
        <v>3.2031127911579613</v>
      </c>
      <c r="G25" s="33">
        <v>3.3472533357536918</v>
      </c>
      <c r="H25" s="33">
        <v>3.0555508419430257</v>
      </c>
      <c r="I25" s="132">
        <v>3.4771488398556114</v>
      </c>
      <c r="J25" s="33">
        <v>3.2813400399183035</v>
      </c>
      <c r="K25" s="33">
        <v>3.4135454537415502</v>
      </c>
      <c r="L25" s="33">
        <v>3.6896060074096315</v>
      </c>
      <c r="M25" s="33">
        <v>3.0470011764443519</v>
      </c>
      <c r="N25" s="33">
        <v>3.904671615779161</v>
      </c>
      <c r="O25" s="36">
        <f t="shared" si="10"/>
        <v>9.6008129148234076</v>
      </c>
      <c r="P25" s="37">
        <f t="shared" si="6"/>
        <v>9.6059169688546788</v>
      </c>
      <c r="Q25" s="37">
        <f t="shared" si="7"/>
        <v>10.172034333515466</v>
      </c>
      <c r="R25" s="38">
        <f t="shared" si="8"/>
        <v>10.641278799633145</v>
      </c>
      <c r="S25" s="39">
        <f t="shared" si="9"/>
        <v>40.020043016826698</v>
      </c>
      <c r="T25" s="7"/>
      <c r="V25" s="165"/>
      <c r="W25" s="165"/>
    </row>
    <row r="26" spans="1:23" ht="17.25" customHeight="1" x14ac:dyDescent="0.35">
      <c r="A26" s="151"/>
      <c r="B26" s="34" t="s">
        <v>62</v>
      </c>
      <c r="C26" s="33">
        <v>8.1807862973436531</v>
      </c>
      <c r="D26" s="33">
        <v>7.6332260227939681</v>
      </c>
      <c r="E26" s="33">
        <v>7.933191651778043</v>
      </c>
      <c r="F26" s="33">
        <v>7.3508095144801855</v>
      </c>
      <c r="G26" s="33">
        <v>8.1966650295042403</v>
      </c>
      <c r="H26" s="33">
        <v>8.7804438829391884</v>
      </c>
      <c r="I26" s="132">
        <v>9.0232140719620908</v>
      </c>
      <c r="J26" s="33">
        <v>8.5592649778104928</v>
      </c>
      <c r="K26" s="33">
        <v>8.5576249470025285</v>
      </c>
      <c r="L26" s="33">
        <v>9.9293894375308849</v>
      </c>
      <c r="M26" s="33">
        <v>8.6529171578674973</v>
      </c>
      <c r="N26" s="33">
        <v>10.167081416763365</v>
      </c>
      <c r="O26" s="36">
        <f t="shared" si="10"/>
        <v>23.747203971915663</v>
      </c>
      <c r="P26" s="37">
        <f t="shared" si="6"/>
        <v>24.327918426923613</v>
      </c>
      <c r="Q26" s="37">
        <f t="shared" si="7"/>
        <v>26.14010399677511</v>
      </c>
      <c r="R26" s="38">
        <f t="shared" si="8"/>
        <v>28.749388012161745</v>
      </c>
      <c r="S26" s="39">
        <f t="shared" si="9"/>
        <v>102.96461440777614</v>
      </c>
      <c r="T26" s="7"/>
      <c r="V26" s="165"/>
      <c r="W26" s="165"/>
    </row>
    <row r="27" spans="1:23" ht="17.25" customHeight="1" x14ac:dyDescent="0.35">
      <c r="A27" s="151"/>
      <c r="B27" s="34" t="s">
        <v>63</v>
      </c>
      <c r="C27" s="33">
        <v>2.603956013246179</v>
      </c>
      <c r="D27" s="33">
        <v>2.7268352619295118</v>
      </c>
      <c r="E27" s="33">
        <v>2.8858593633821608</v>
      </c>
      <c r="F27" s="33">
        <v>2.4543224938818216</v>
      </c>
      <c r="G27" s="33">
        <v>3.9363028086793719</v>
      </c>
      <c r="H27" s="33">
        <v>2.4883427046460547</v>
      </c>
      <c r="I27" s="132">
        <v>4.2681871060377361</v>
      </c>
      <c r="J27" s="33">
        <v>3.4163068264170899</v>
      </c>
      <c r="K27" s="33">
        <v>2.4971273810417354</v>
      </c>
      <c r="L27" s="33">
        <v>2.6499385100889201</v>
      </c>
      <c r="M27" s="33">
        <v>2.4010420378697512</v>
      </c>
      <c r="N27" s="33">
        <v>3.0960274208899135</v>
      </c>
      <c r="O27" s="36">
        <f t="shared" si="10"/>
        <v>8.2166506385578515</v>
      </c>
      <c r="P27" s="37">
        <f t="shared" si="6"/>
        <v>8.8789680072072485</v>
      </c>
      <c r="Q27" s="37">
        <f t="shared" si="7"/>
        <v>10.181621313496562</v>
      </c>
      <c r="R27" s="38">
        <f t="shared" si="8"/>
        <v>8.1470079688485839</v>
      </c>
      <c r="S27" s="39">
        <f t="shared" si="9"/>
        <v>35.424247928110248</v>
      </c>
      <c r="T27" s="7"/>
      <c r="V27" s="165"/>
      <c r="W27" s="165"/>
    </row>
    <row r="28" spans="1:23" ht="17.25" customHeight="1" thickBot="1" x14ac:dyDescent="0.4">
      <c r="A28" s="151"/>
      <c r="B28" s="67" t="s">
        <v>57</v>
      </c>
      <c r="C28" s="68">
        <v>0</v>
      </c>
      <c r="D28" s="68">
        <v>0</v>
      </c>
      <c r="E28" s="68">
        <v>0</v>
      </c>
      <c r="F28" s="68">
        <v>0</v>
      </c>
      <c r="G28" s="68">
        <v>0</v>
      </c>
      <c r="H28" s="68">
        <v>0</v>
      </c>
      <c r="I28" s="133">
        <v>0</v>
      </c>
      <c r="J28" s="68">
        <v>0</v>
      </c>
      <c r="K28" s="68">
        <v>0</v>
      </c>
      <c r="L28" s="68">
        <v>0</v>
      </c>
      <c r="M28" s="68">
        <v>0</v>
      </c>
      <c r="N28" s="68">
        <v>0</v>
      </c>
      <c r="O28" s="36">
        <f t="shared" si="10"/>
        <v>0</v>
      </c>
      <c r="P28" s="69">
        <f t="shared" si="6"/>
        <v>0</v>
      </c>
      <c r="Q28" s="69">
        <f t="shared" si="7"/>
        <v>0</v>
      </c>
      <c r="R28" s="70">
        <f t="shared" si="8"/>
        <v>0</v>
      </c>
      <c r="S28" s="71">
        <f t="shared" si="9"/>
        <v>0</v>
      </c>
      <c r="T28" s="7"/>
      <c r="V28" s="165"/>
      <c r="W28" s="165"/>
    </row>
    <row r="29" spans="1:23" s="10" customFormat="1" ht="17.25" customHeight="1" thickBot="1" x14ac:dyDescent="0.4">
      <c r="A29" s="9"/>
      <c r="B29" s="76" t="s">
        <v>64</v>
      </c>
      <c r="C29" s="77">
        <f t="shared" ref="C29:N29" si="11">SUM(C23:C28)</f>
        <v>20.18778093961259</v>
      </c>
      <c r="D29" s="77">
        <v>19.848719454105872</v>
      </c>
      <c r="E29" s="77">
        <f t="shared" si="11"/>
        <v>20.123571024409831</v>
      </c>
      <c r="F29" s="77">
        <f t="shared" si="11"/>
        <v>18.910629210531905</v>
      </c>
      <c r="G29" s="77">
        <f t="shared" si="11"/>
        <v>21.327875340245708</v>
      </c>
      <c r="H29" s="77">
        <f t="shared" si="11"/>
        <v>20.337349347535167</v>
      </c>
      <c r="I29" s="144">
        <f t="shared" si="11"/>
        <v>23.27539808705631</v>
      </c>
      <c r="J29" s="77">
        <f t="shared" si="11"/>
        <v>21.903988513159149</v>
      </c>
      <c r="K29" s="77">
        <f t="shared" si="11"/>
        <v>21.261213357362479</v>
      </c>
      <c r="L29" s="77">
        <f t="shared" si="11"/>
        <v>23.413286955029438</v>
      </c>
      <c r="M29" s="77">
        <f t="shared" si="11"/>
        <v>21.024586155218071</v>
      </c>
      <c r="N29" s="77">
        <f t="shared" si="11"/>
        <v>24.40009879357898</v>
      </c>
      <c r="O29" s="77">
        <f>SUM(O23:O28)</f>
        <v>60.160071418128297</v>
      </c>
      <c r="P29" s="77">
        <f>SUM(P23:P28)</f>
        <v>60.575853898312772</v>
      </c>
      <c r="Q29" s="77">
        <f>SUM(Q23:Q28)</f>
        <v>66.440599957577945</v>
      </c>
      <c r="R29" s="77">
        <f>SUM(R23:R28)</f>
        <v>68.837971903826485</v>
      </c>
      <c r="S29" s="78">
        <f>SUM(S23:S28)</f>
        <v>256.0144971778455</v>
      </c>
      <c r="T29" s="9"/>
      <c r="V29" s="196"/>
      <c r="W29" s="165"/>
    </row>
    <row r="30" spans="1:23" ht="17.25" customHeight="1" x14ac:dyDescent="0.35">
      <c r="A30" s="151"/>
      <c r="B30" s="72" t="s">
        <v>65</v>
      </c>
      <c r="C30" s="73">
        <v>3.0271942867964174</v>
      </c>
      <c r="D30" s="73">
        <v>2.8589301983355964</v>
      </c>
      <c r="E30" s="73">
        <v>2.9655684830500135</v>
      </c>
      <c r="F30" s="73">
        <v>2.643557210644496</v>
      </c>
      <c r="G30" s="73">
        <v>3.0234450559900989</v>
      </c>
      <c r="H30" s="73">
        <v>3.0348198053941728</v>
      </c>
      <c r="I30" s="145">
        <v>2.8529715304551124</v>
      </c>
      <c r="J30" s="73">
        <v>3.1687828727714411</v>
      </c>
      <c r="K30" s="73">
        <v>3.2768561013456581</v>
      </c>
      <c r="L30" s="73">
        <v>3.4761472800862969</v>
      </c>
      <c r="M30" s="73">
        <v>3.3726046540590309</v>
      </c>
      <c r="N30" s="73">
        <v>4.3457646018417861</v>
      </c>
      <c r="O30" s="36">
        <f>SUM(C30:E30)</f>
        <v>8.8516929681820269</v>
      </c>
      <c r="P30" s="74">
        <f>SUM(F30:H30)</f>
        <v>8.7018220720287687</v>
      </c>
      <c r="Q30" s="74">
        <f>SUM(I30:K30)</f>
        <v>9.2986105045722116</v>
      </c>
      <c r="R30" s="75">
        <f>SUM(L30:N30)</f>
        <v>11.194516535987114</v>
      </c>
      <c r="S30" s="40">
        <f>SUM(O30:R30)</f>
        <v>38.04664208077012</v>
      </c>
      <c r="T30" s="7"/>
      <c r="V30" s="165"/>
      <c r="W30" s="165"/>
    </row>
    <row r="31" spans="1:23" ht="17.25" customHeight="1" x14ac:dyDescent="0.35">
      <c r="A31" s="151"/>
      <c r="B31" s="34" t="s">
        <v>66</v>
      </c>
      <c r="C31" s="33">
        <v>29.584556086623472</v>
      </c>
      <c r="D31" s="33">
        <v>28.345789689142787</v>
      </c>
      <c r="E31" s="33">
        <v>34.577184044343795</v>
      </c>
      <c r="F31" s="33">
        <v>28.236738905415571</v>
      </c>
      <c r="G31" s="33">
        <v>28.457134991777551</v>
      </c>
      <c r="H31" s="33">
        <v>29.319827273938358</v>
      </c>
      <c r="I31" s="132">
        <v>30.131347659197299</v>
      </c>
      <c r="J31" s="33">
        <v>28.858026880917855</v>
      </c>
      <c r="K31" s="33">
        <v>32.865693455495716</v>
      </c>
      <c r="L31" s="33">
        <v>30.822502588872155</v>
      </c>
      <c r="M31" s="33">
        <v>31.574541065470868</v>
      </c>
      <c r="N31" s="33">
        <v>43.880193979817506</v>
      </c>
      <c r="O31" s="36">
        <f t="shared" ref="O31:O33" si="12">SUM(C31:E31)</f>
        <v>92.507529820110051</v>
      </c>
      <c r="P31" s="37">
        <f>SUM(F31:H31)</f>
        <v>86.013701171131487</v>
      </c>
      <c r="Q31" s="37">
        <f>SUM(I31:K31)</f>
        <v>91.855067995610867</v>
      </c>
      <c r="R31" s="38">
        <f>SUM(L31:N31)</f>
        <v>106.27723763416053</v>
      </c>
      <c r="S31" s="39">
        <f>SUM(O31:R31)</f>
        <v>376.65353662101296</v>
      </c>
      <c r="T31" s="7"/>
      <c r="V31" s="165"/>
      <c r="W31" s="165"/>
    </row>
    <row r="32" spans="1:23" ht="17.25" customHeight="1" x14ac:dyDescent="0.35">
      <c r="A32" s="151"/>
      <c r="B32" s="34" t="s">
        <v>67</v>
      </c>
      <c r="C32" s="33">
        <v>43.476133534324291</v>
      </c>
      <c r="D32" s="33">
        <v>38.202403692228081</v>
      </c>
      <c r="E32" s="33">
        <v>44.769514691229823</v>
      </c>
      <c r="F32" s="33">
        <v>39.181740056461109</v>
      </c>
      <c r="G32" s="33">
        <v>41.252220989930393</v>
      </c>
      <c r="H32" s="33">
        <v>39.339447450956399</v>
      </c>
      <c r="I32" s="132">
        <v>40.449792798784259</v>
      </c>
      <c r="J32" s="33">
        <v>40.118651333417773</v>
      </c>
      <c r="K32" s="33">
        <v>39.722244082766892</v>
      </c>
      <c r="L32" s="33">
        <v>41.499663360440231</v>
      </c>
      <c r="M32" s="33">
        <v>38.043604574297596</v>
      </c>
      <c r="N32" s="33">
        <v>46.998019426961548</v>
      </c>
      <c r="O32" s="36">
        <f>SUM(C32:E32)</f>
        <v>126.44805191778221</v>
      </c>
      <c r="P32" s="37">
        <f>SUM(F32:H32)</f>
        <v>119.7734084973479</v>
      </c>
      <c r="Q32" s="37">
        <f>SUM(I32:K32)</f>
        <v>120.29068821496892</v>
      </c>
      <c r="R32" s="38">
        <f>SUM(L32:N32)</f>
        <v>126.54128736169937</v>
      </c>
      <c r="S32" s="39">
        <f>SUM(O32:R32)</f>
        <v>493.05343599179844</v>
      </c>
      <c r="T32" s="7"/>
      <c r="V32" s="165"/>
      <c r="W32" s="165"/>
    </row>
    <row r="33" spans="1:27" ht="17.25" customHeight="1" thickBot="1" x14ac:dyDescent="0.4">
      <c r="A33" s="151"/>
      <c r="B33" s="67" t="s">
        <v>68</v>
      </c>
      <c r="C33" s="68">
        <v>3.0129734604657461</v>
      </c>
      <c r="D33" s="68">
        <v>3.5776664586841309</v>
      </c>
      <c r="E33" s="68">
        <v>3.0748494136966205</v>
      </c>
      <c r="F33" s="68">
        <v>3.7886014993541437</v>
      </c>
      <c r="G33" s="68">
        <v>4.6404442846041434</v>
      </c>
      <c r="H33" s="68">
        <v>4.4908832118838369</v>
      </c>
      <c r="I33" s="133">
        <v>4.3285839552192105</v>
      </c>
      <c r="J33" s="68">
        <v>3.7218262769631028</v>
      </c>
      <c r="K33" s="68">
        <v>3.4928375428259049</v>
      </c>
      <c r="L33" s="68">
        <v>5.0376840821405118</v>
      </c>
      <c r="M33" s="68">
        <v>3.598271930264116</v>
      </c>
      <c r="N33" s="68">
        <v>3.2256990126818192</v>
      </c>
      <c r="O33" s="36">
        <f t="shared" si="12"/>
        <v>9.6654893328464979</v>
      </c>
      <c r="P33" s="69">
        <f>SUM(F33:H33)</f>
        <v>12.919928995842124</v>
      </c>
      <c r="Q33" s="69">
        <f>SUM(I33:K33)</f>
        <v>11.543247775008219</v>
      </c>
      <c r="R33" s="70">
        <f>SUM(L33:N33)</f>
        <v>11.861655025086446</v>
      </c>
      <c r="S33" s="41">
        <f>SUM(O33:R33)</f>
        <v>45.990321128783293</v>
      </c>
      <c r="T33" s="7"/>
      <c r="V33" s="165"/>
      <c r="W33" s="165"/>
    </row>
    <row r="34" spans="1:27" s="10" customFormat="1" ht="17.25" customHeight="1" thickBot="1" x14ac:dyDescent="0.4">
      <c r="A34" s="9"/>
      <c r="B34" s="76" t="s">
        <v>69</v>
      </c>
      <c r="C34" s="77">
        <f>SUM(C30:C33)</f>
        <v>79.10085736820993</v>
      </c>
      <c r="D34" s="77">
        <v>72.984790038390599</v>
      </c>
      <c r="E34" s="77">
        <f t="shared" ref="E34:N34" si="13">SUM(E30:E33)</f>
        <v>85.387116632320257</v>
      </c>
      <c r="F34" s="77">
        <f t="shared" si="13"/>
        <v>73.850637671875319</v>
      </c>
      <c r="G34" s="77">
        <f t="shared" si="13"/>
        <v>77.373245322302182</v>
      </c>
      <c r="H34" s="77">
        <f t="shared" si="13"/>
        <v>76.184977742172777</v>
      </c>
      <c r="I34" s="144">
        <f t="shared" si="13"/>
        <v>77.762695943655885</v>
      </c>
      <c r="J34" s="77">
        <f t="shared" si="13"/>
        <v>75.867287364070165</v>
      </c>
      <c r="K34" s="77">
        <f t="shared" si="13"/>
        <v>79.357631182434176</v>
      </c>
      <c r="L34" s="77">
        <f t="shared" si="13"/>
        <v>80.835997311539188</v>
      </c>
      <c r="M34" s="77">
        <f t="shared" si="13"/>
        <v>76.589022224091607</v>
      </c>
      <c r="N34" s="77">
        <f t="shared" si="13"/>
        <v>98.449677021302648</v>
      </c>
      <c r="O34" s="77">
        <f>SUM(O30:O33)</f>
        <v>237.47276403892079</v>
      </c>
      <c r="P34" s="77">
        <f>SUM(P30:P33)</f>
        <v>227.40886073635028</v>
      </c>
      <c r="Q34" s="77">
        <f>SUM(Q30:Q33)</f>
        <v>232.98761449016021</v>
      </c>
      <c r="R34" s="77">
        <f>SUM(R30:R33)</f>
        <v>255.87469655693346</v>
      </c>
      <c r="S34" s="78">
        <f>SUM(S30:S33)</f>
        <v>953.74393582236485</v>
      </c>
      <c r="T34" s="9"/>
      <c r="V34" s="196"/>
      <c r="W34" s="165"/>
    </row>
    <row r="35" spans="1:27" ht="17.25" customHeight="1" x14ac:dyDescent="0.35">
      <c r="A35" s="151"/>
      <c r="B35" s="72" t="s">
        <v>70</v>
      </c>
      <c r="C35" s="73">
        <v>3.4897210435403911</v>
      </c>
      <c r="D35" s="73">
        <v>4.9404800155687338</v>
      </c>
      <c r="E35" s="73">
        <v>6.5880766191356175</v>
      </c>
      <c r="F35" s="73">
        <v>2.941710193087578</v>
      </c>
      <c r="G35" s="73">
        <v>0.58956599975585933</v>
      </c>
      <c r="H35" s="73">
        <v>0.28731499999999999</v>
      </c>
      <c r="I35" s="145">
        <v>0.22307000024414061</v>
      </c>
      <c r="J35" s="73">
        <v>0.190745</v>
      </c>
      <c r="K35" s="73">
        <v>0.21521800000000002</v>
      </c>
      <c r="L35" s="73">
        <v>0.2341208145737648</v>
      </c>
      <c r="M35" s="73">
        <v>0.4641234093251228</v>
      </c>
      <c r="N35" s="73">
        <v>1.4346621025505064</v>
      </c>
      <c r="O35" s="36">
        <f>SUM(C35:E35)</f>
        <v>15.018277678244743</v>
      </c>
      <c r="P35" s="74">
        <f>SUM(F35:H35)</f>
        <v>3.8185911928434373</v>
      </c>
      <c r="Q35" s="74">
        <f>SUM(I35:K35)</f>
        <v>0.62903300024414066</v>
      </c>
      <c r="R35" s="75">
        <f>SUM(L35:N35)</f>
        <v>2.1329063264493939</v>
      </c>
      <c r="S35" s="40">
        <f>SUM(O35:R35)</f>
        <v>21.598808197781718</v>
      </c>
      <c r="T35" s="7"/>
      <c r="V35" s="165"/>
      <c r="W35" s="165"/>
      <c r="Y35" s="10"/>
    </row>
    <row r="36" spans="1:27" ht="17.25" customHeight="1" x14ac:dyDescent="0.35">
      <c r="A36" s="151"/>
      <c r="B36" s="34" t="s">
        <v>71</v>
      </c>
      <c r="C36" s="33">
        <v>2.9571148032188836</v>
      </c>
      <c r="D36" s="33">
        <v>2.4359787374117379</v>
      </c>
      <c r="E36" s="33">
        <v>3.3662223683234451</v>
      </c>
      <c r="F36" s="33">
        <v>2.4702931008936164</v>
      </c>
      <c r="G36" s="33">
        <v>2.9261686190808569</v>
      </c>
      <c r="H36" s="33">
        <v>2.9099671634858248</v>
      </c>
      <c r="I36" s="132">
        <v>3.1864475453051329</v>
      </c>
      <c r="J36" s="33">
        <v>2.7093677293483016</v>
      </c>
      <c r="K36" s="33">
        <v>2.7485016906398538</v>
      </c>
      <c r="L36" s="33">
        <v>3.0203905414381023</v>
      </c>
      <c r="M36" s="33">
        <v>2.5381986034702062</v>
      </c>
      <c r="N36" s="33">
        <v>3.3243857730862501</v>
      </c>
      <c r="O36" s="36">
        <f t="shared" ref="O36:O38" si="14">SUM(C36:E36)</f>
        <v>8.7593159089540666</v>
      </c>
      <c r="P36" s="37">
        <f>SUM(F36:H36)</f>
        <v>8.3064288834602991</v>
      </c>
      <c r="Q36" s="37">
        <f>SUM(I36:K36)</f>
        <v>8.6443169652932887</v>
      </c>
      <c r="R36" s="38">
        <f>SUM(L36:N36)</f>
        <v>8.8829749179945594</v>
      </c>
      <c r="S36" s="39">
        <f>SUM(O36:R36)</f>
        <v>34.593036675702209</v>
      </c>
      <c r="T36" s="7"/>
      <c r="V36" s="165"/>
      <c r="W36" s="165"/>
    </row>
    <row r="37" spans="1:27" ht="17.25" customHeight="1" x14ac:dyDescent="0.35">
      <c r="A37" s="151"/>
      <c r="B37" s="34" t="s">
        <v>56</v>
      </c>
      <c r="C37" s="33">
        <v>1.2360595787336834</v>
      </c>
      <c r="D37" s="33">
        <v>1.6511750202331543</v>
      </c>
      <c r="E37" s="33">
        <v>1.6291719413928989</v>
      </c>
      <c r="F37" s="33">
        <v>1.1849248435504913</v>
      </c>
      <c r="G37" s="33">
        <v>0.71418599999999999</v>
      </c>
      <c r="H37" s="33">
        <v>0.69440800000000003</v>
      </c>
      <c r="I37" s="132">
        <v>0.61326800000000004</v>
      </c>
      <c r="J37" s="33">
        <v>0.63502600000000009</v>
      </c>
      <c r="K37" s="33">
        <v>0.67098000000000002</v>
      </c>
      <c r="L37" s="33">
        <v>0.77429499999999996</v>
      </c>
      <c r="M37" s="33">
        <v>0.81225399999999992</v>
      </c>
      <c r="N37" s="33">
        <v>1.0798979999999998</v>
      </c>
      <c r="O37" s="36">
        <f t="shared" si="14"/>
        <v>4.5164065403597364</v>
      </c>
      <c r="P37" s="37">
        <f>SUM(F37:H37)</f>
        <v>2.5935188435504912</v>
      </c>
      <c r="Q37" s="37">
        <f>SUM(I37:K37)</f>
        <v>1.9192740000000001</v>
      </c>
      <c r="R37" s="38">
        <f>SUM(L37:N37)</f>
        <v>2.6664469999999998</v>
      </c>
      <c r="S37" s="39">
        <f>SUM(O37:R37)</f>
        <v>11.695646383910228</v>
      </c>
      <c r="T37" s="7"/>
      <c r="V37" s="165"/>
      <c r="W37" s="165"/>
    </row>
    <row r="38" spans="1:27" ht="17.25" customHeight="1" thickBot="1" x14ac:dyDescent="0.4">
      <c r="A38" s="151"/>
      <c r="B38" s="67" t="s">
        <v>57</v>
      </c>
      <c r="C38" s="68">
        <v>4.2222222222222227E-3</v>
      </c>
      <c r="D38" s="68">
        <v>4.0000000000000001E-3</v>
      </c>
      <c r="E38" s="68">
        <v>4.0000000000000001E-3</v>
      </c>
      <c r="F38" s="68">
        <v>8.0000000000000002E-3</v>
      </c>
      <c r="G38" s="68">
        <v>4.0000000000000001E-3</v>
      </c>
      <c r="H38" s="68">
        <v>4.0000000000000001E-3</v>
      </c>
      <c r="I38" s="133">
        <v>0</v>
      </c>
      <c r="J38" s="68">
        <v>4.0000000000000001E-3</v>
      </c>
      <c r="K38" s="68">
        <v>1E-3</v>
      </c>
      <c r="L38" s="68">
        <v>4.0000000000000001E-3</v>
      </c>
      <c r="M38" s="68">
        <v>0</v>
      </c>
      <c r="N38" s="68">
        <v>0</v>
      </c>
      <c r="O38" s="36">
        <f t="shared" si="14"/>
        <v>1.2222222222222223E-2</v>
      </c>
      <c r="P38" s="69">
        <f>SUM(F38:H38)</f>
        <v>1.6E-2</v>
      </c>
      <c r="Q38" s="69">
        <f>SUM(I38:K38)</f>
        <v>5.0000000000000001E-3</v>
      </c>
      <c r="R38" s="70">
        <f>SUM(L38:N38)</f>
        <v>4.0000000000000001E-3</v>
      </c>
      <c r="S38" s="71">
        <f>SUM(O38:R38)</f>
        <v>3.7222222222222226E-2</v>
      </c>
      <c r="T38" s="7"/>
      <c r="V38" s="165"/>
      <c r="W38" s="165"/>
      <c r="Z38" s="165"/>
    </row>
    <row r="39" spans="1:27" s="10" customFormat="1" ht="17.25" customHeight="1" thickBot="1" x14ac:dyDescent="0.4">
      <c r="A39" s="9"/>
      <c r="B39" s="76" t="s">
        <v>72</v>
      </c>
      <c r="C39" s="77">
        <f t="shared" ref="C39:N39" si="15">SUM(C35:C38)</f>
        <v>7.6871176477151799</v>
      </c>
      <c r="D39" s="77">
        <v>9.0316337732136258</v>
      </c>
      <c r="E39" s="77">
        <f t="shared" si="15"/>
        <v>11.58747092885196</v>
      </c>
      <c r="F39" s="77">
        <f t="shared" si="15"/>
        <v>6.6049281375316857</v>
      </c>
      <c r="G39" s="77">
        <f t="shared" si="15"/>
        <v>4.2339206188367156</v>
      </c>
      <c r="H39" s="77">
        <f t="shared" si="15"/>
        <v>3.895690163485825</v>
      </c>
      <c r="I39" s="144">
        <f t="shared" si="15"/>
        <v>4.0227855455492731</v>
      </c>
      <c r="J39" s="77">
        <f t="shared" si="15"/>
        <v>3.5391387293483016</v>
      </c>
      <c r="K39" s="77">
        <f t="shared" si="15"/>
        <v>3.635699690639854</v>
      </c>
      <c r="L39" s="77">
        <f t="shared" si="15"/>
        <v>4.0328063560118661</v>
      </c>
      <c r="M39" s="77">
        <f t="shared" si="15"/>
        <v>3.814576012795329</v>
      </c>
      <c r="N39" s="77">
        <f t="shared" si="15"/>
        <v>5.8389458756367567</v>
      </c>
      <c r="O39" s="77">
        <f>SUM(O35:O38)</f>
        <v>28.306222349780764</v>
      </c>
      <c r="P39" s="77">
        <f>SUM(P35:P38)</f>
        <v>14.734538919854227</v>
      </c>
      <c r="Q39" s="77">
        <f>SUM(Q35:Q38)</f>
        <v>11.19762396553743</v>
      </c>
      <c r="R39" s="77">
        <f>SUM(R35:R38)</f>
        <v>13.686328244443953</v>
      </c>
      <c r="S39" s="79">
        <f>SUM(S35:S38)</f>
        <v>67.924713479616386</v>
      </c>
      <c r="T39" s="9"/>
      <c r="V39" s="165"/>
      <c r="W39" s="165"/>
    </row>
    <row r="40" spans="1:27" ht="17.25" customHeight="1" x14ac:dyDescent="0.35">
      <c r="A40" s="151"/>
      <c r="B40" s="72" t="s">
        <v>73</v>
      </c>
      <c r="C40" s="73">
        <v>5.1720122576939787</v>
      </c>
      <c r="D40" s="73">
        <v>4.508915</v>
      </c>
      <c r="E40" s="73">
        <v>5.4963579999999999</v>
      </c>
      <c r="F40" s="73">
        <v>4.3217964132080073</v>
      </c>
      <c r="G40" s="73">
        <v>3.9225559999999997</v>
      </c>
      <c r="H40" s="73">
        <v>5.2319421645507811</v>
      </c>
      <c r="I40" s="145">
        <v>3.518713</v>
      </c>
      <c r="J40" s="73">
        <v>3.4274335090332029</v>
      </c>
      <c r="K40" s="73">
        <v>4.0220079999999996</v>
      </c>
      <c r="L40" s="73">
        <v>4.4440989999999996</v>
      </c>
      <c r="M40" s="131">
        <v>5.1163299749755859</v>
      </c>
      <c r="N40" s="73">
        <v>6.650308837936401</v>
      </c>
      <c r="O40" s="36">
        <f>SUM(C40:E40)</f>
        <v>15.177285257693978</v>
      </c>
      <c r="P40" s="74">
        <f>SUM(F40:H40)</f>
        <v>13.476294577758789</v>
      </c>
      <c r="Q40" s="74">
        <f>SUM(I40:K40)</f>
        <v>10.968154509033202</v>
      </c>
      <c r="R40" s="75">
        <f>SUM(L40:N40)</f>
        <v>16.210737812911987</v>
      </c>
      <c r="S40" s="40">
        <f>SUM(O40:R40)</f>
        <v>55.832472157397959</v>
      </c>
      <c r="T40" s="7"/>
      <c r="V40" s="165"/>
      <c r="W40" s="165"/>
    </row>
    <row r="41" spans="1:27" ht="17.25" customHeight="1" x14ac:dyDescent="0.35">
      <c r="A41" s="151"/>
      <c r="B41" s="34" t="s">
        <v>74</v>
      </c>
      <c r="C41" s="33">
        <v>0.24652716610872888</v>
      </c>
      <c r="D41" s="33">
        <v>0.296184</v>
      </c>
      <c r="E41" s="33">
        <v>0.26802700000000002</v>
      </c>
      <c r="F41" s="33">
        <v>0.29998799999999998</v>
      </c>
      <c r="G41" s="33">
        <v>0.21804099999999998</v>
      </c>
      <c r="H41" s="33">
        <v>0.232678</v>
      </c>
      <c r="I41" s="132">
        <v>0.37377299999999997</v>
      </c>
      <c r="J41" s="33">
        <v>0.28618600000000005</v>
      </c>
      <c r="K41" s="33">
        <v>0.32515099999999997</v>
      </c>
      <c r="L41" s="33">
        <v>0.32987999999999995</v>
      </c>
      <c r="M41" s="132">
        <v>0.34288300000000005</v>
      </c>
      <c r="N41" s="33">
        <v>0.22148800000000002</v>
      </c>
      <c r="O41" s="36">
        <f>SUM(C41:E41)</f>
        <v>0.81073816610872895</v>
      </c>
      <c r="P41" s="37">
        <f>SUM(F41:H41)</f>
        <v>0.75070700000000001</v>
      </c>
      <c r="Q41" s="37">
        <f>SUM(I41:K41)</f>
        <v>0.98510999999999993</v>
      </c>
      <c r="R41" s="38">
        <f>SUM(L41:N41)</f>
        <v>0.89425100000000002</v>
      </c>
      <c r="S41" s="39">
        <f>SUM(O41:R41)</f>
        <v>3.4408061661087292</v>
      </c>
      <c r="T41" s="7"/>
      <c r="V41" s="165"/>
      <c r="W41" s="165"/>
      <c r="Z41" s="165"/>
      <c r="AA41" s="165"/>
    </row>
    <row r="42" spans="1:27" ht="17.25" customHeight="1" thickBot="1" x14ac:dyDescent="0.4">
      <c r="A42" s="151"/>
      <c r="B42" s="67" t="s">
        <v>75</v>
      </c>
      <c r="C42" s="68">
        <v>2.0247963428166664</v>
      </c>
      <c r="D42" s="68">
        <v>1.9771951354370119</v>
      </c>
      <c r="E42" s="68">
        <v>2.4409689252777103</v>
      </c>
      <c r="F42" s="68">
        <v>1.927858759634018</v>
      </c>
      <c r="G42" s="68">
        <v>1.7225194917176962</v>
      </c>
      <c r="H42" s="68">
        <v>1.708845158203125</v>
      </c>
      <c r="I42" s="133">
        <v>1.6845567511730195</v>
      </c>
      <c r="J42" s="68">
        <v>1.6448021107177735</v>
      </c>
      <c r="K42" s="68">
        <v>2.1227263076171874</v>
      </c>
      <c r="L42" s="68">
        <v>1.9415289269866944</v>
      </c>
      <c r="M42" s="133">
        <v>2.0685115952990056</v>
      </c>
      <c r="N42" s="68">
        <v>2.9809468929185869</v>
      </c>
      <c r="O42" s="36">
        <f>SUM(C42:E42)</f>
        <v>6.442960403531389</v>
      </c>
      <c r="P42" s="69">
        <f>SUM(F42:H42)</f>
        <v>5.3592234095548399</v>
      </c>
      <c r="Q42" s="69">
        <f>SUM(I42:K42)</f>
        <v>5.4520851695079804</v>
      </c>
      <c r="R42" s="70">
        <f>SUM(L42:N42)</f>
        <v>6.9909874152042875</v>
      </c>
      <c r="S42" s="71">
        <f>SUM(O42:R42)</f>
        <v>24.245256397798496</v>
      </c>
      <c r="T42" s="7"/>
      <c r="V42" s="165"/>
      <c r="W42" s="165"/>
    </row>
    <row r="43" spans="1:27" s="10" customFormat="1" ht="17.25" customHeight="1" thickBot="1" x14ac:dyDescent="0.4">
      <c r="A43" s="9"/>
      <c r="B43" s="76" t="s">
        <v>76</v>
      </c>
      <c r="C43" s="77">
        <f t="shared" ref="C43:N43" si="16">SUM(C40:C42)</f>
        <v>7.4433357666193736</v>
      </c>
      <c r="D43" s="77">
        <v>6.7822941354370103</v>
      </c>
      <c r="E43" s="77">
        <f t="shared" si="16"/>
        <v>8.2053539252777092</v>
      </c>
      <c r="F43" s="77">
        <f t="shared" si="16"/>
        <v>6.5496431728420248</v>
      </c>
      <c r="G43" s="77">
        <f t="shared" si="16"/>
        <v>5.8631164917176957</v>
      </c>
      <c r="H43" s="77">
        <f t="shared" si="16"/>
        <v>7.1734653227539056</v>
      </c>
      <c r="I43" s="77">
        <f t="shared" si="16"/>
        <v>5.5770427511730194</v>
      </c>
      <c r="J43" s="77">
        <f t="shared" si="16"/>
        <v>5.3584216197509758</v>
      </c>
      <c r="K43" s="77">
        <f t="shared" si="16"/>
        <v>6.4698853076171865</v>
      </c>
      <c r="L43" s="77">
        <f t="shared" si="16"/>
        <v>6.7155079269866942</v>
      </c>
      <c r="M43" s="77">
        <f t="shared" si="16"/>
        <v>7.5277245702745912</v>
      </c>
      <c r="N43" s="77">
        <f t="shared" si="16"/>
        <v>9.8527437308549874</v>
      </c>
      <c r="O43" s="77">
        <f>SUM(O40:O42)</f>
        <v>22.430983827334096</v>
      </c>
      <c r="P43" s="77">
        <f>SUM(P40:P42)</f>
        <v>19.586224987313628</v>
      </c>
      <c r="Q43" s="77">
        <f>SUM(Q40:Q42)</f>
        <v>17.405349678541182</v>
      </c>
      <c r="R43" s="77">
        <f>SUM(R40:R42)</f>
        <v>24.095976228116275</v>
      </c>
      <c r="S43" s="78">
        <f>SUM(S40:S42)</f>
        <v>83.518534721305187</v>
      </c>
      <c r="T43" s="9"/>
      <c r="V43" s="165"/>
      <c r="W43" s="165"/>
    </row>
    <row r="44" spans="1:27" ht="17.25" customHeight="1" thickBot="1" x14ac:dyDescent="0.4">
      <c r="A44" s="151"/>
      <c r="B44" s="76" t="s">
        <v>77</v>
      </c>
      <c r="C44" s="77">
        <f t="shared" ref="C44:N44" si="17">C43+C39+C34+C29+C22</f>
        <v>244.55798825475469</v>
      </c>
      <c r="D44" s="77">
        <v>239.10860399415719</v>
      </c>
      <c r="E44" s="77">
        <f t="shared" si="17"/>
        <v>270.26101759868493</v>
      </c>
      <c r="F44" s="77">
        <f t="shared" si="17"/>
        <v>225.11573179877325</v>
      </c>
      <c r="G44" s="77">
        <f t="shared" si="17"/>
        <v>222.08093613296987</v>
      </c>
      <c r="H44" s="77">
        <f t="shared" si="17"/>
        <v>215.28839151496669</v>
      </c>
      <c r="I44" s="77">
        <f t="shared" si="17"/>
        <v>216.99107062904142</v>
      </c>
      <c r="J44" s="77">
        <f t="shared" si="17"/>
        <v>210.69613692280217</v>
      </c>
      <c r="K44" s="77">
        <f t="shared" si="17"/>
        <v>225.48307415530479</v>
      </c>
      <c r="L44" s="77">
        <f t="shared" si="17"/>
        <v>244.67084721022877</v>
      </c>
      <c r="M44" s="77">
        <f t="shared" si="17"/>
        <v>241.36294338682768</v>
      </c>
      <c r="N44" s="77">
        <f t="shared" si="17"/>
        <v>304.49397472639725</v>
      </c>
      <c r="O44" s="77">
        <f>O43+O39+O34+O29+O22</f>
        <v>753.92760984759684</v>
      </c>
      <c r="P44" s="77">
        <f>P43+P39+P34+P29+P22</f>
        <v>662.48505944670978</v>
      </c>
      <c r="Q44" s="77">
        <f>Q43+Q39+Q34+Q29+Q22</f>
        <v>653.17028170714832</v>
      </c>
      <c r="R44" s="77">
        <f>R43+R39+R34+R29+R22</f>
        <v>790.52776532345376</v>
      </c>
      <c r="S44" s="80">
        <f>SUM(O44:R44)</f>
        <v>2860.1107163249089</v>
      </c>
      <c r="T44" s="7"/>
      <c r="V44" s="165"/>
      <c r="W44" s="165"/>
    </row>
    <row r="45" spans="1:27" x14ac:dyDescent="0.25">
      <c r="A45" s="151"/>
      <c r="B45" s="151"/>
      <c r="C45" s="11"/>
      <c r="D45" s="2"/>
      <c r="E45" s="3"/>
      <c r="F45" s="4"/>
      <c r="G45" s="5"/>
      <c r="H45" s="2"/>
      <c r="I45" s="3"/>
      <c r="J45" s="4"/>
      <c r="K45" s="5"/>
      <c r="L45" s="2"/>
      <c r="M45" s="3"/>
      <c r="N45" s="4"/>
      <c r="O45" s="5"/>
      <c r="P45" s="2"/>
      <c r="Q45" s="3"/>
      <c r="R45" s="4"/>
      <c r="S45" s="6"/>
      <c r="T45" s="7"/>
    </row>
    <row r="46" spans="1:27" x14ac:dyDescent="0.25">
      <c r="B46" s="165"/>
      <c r="C46" s="184"/>
      <c r="W46" s="165"/>
    </row>
    <row r="47" spans="1:27" x14ac:dyDescent="0.25">
      <c r="C47"/>
      <c r="W47" s="194"/>
    </row>
    <row r="48" spans="1:27" x14ac:dyDescent="0.25">
      <c r="W48" s="194"/>
    </row>
    <row r="50" spans="1:23" x14ac:dyDescent="0.25">
      <c r="D50" s="152"/>
      <c r="E50" s="152"/>
      <c r="F50" s="152"/>
      <c r="G50" s="152"/>
      <c r="H50" s="152"/>
      <c r="I50" s="152"/>
      <c r="J50" s="152"/>
      <c r="K50" s="152"/>
      <c r="L50" s="152"/>
      <c r="M50" s="152"/>
      <c r="N50" s="152"/>
      <c r="W50" s="165"/>
    </row>
    <row r="51" spans="1:23" x14ac:dyDescent="0.25">
      <c r="V51" s="195"/>
    </row>
    <row r="52" spans="1:23" x14ac:dyDescent="0.25">
      <c r="D52" s="152"/>
      <c r="E52" s="152"/>
      <c r="F52" s="152"/>
      <c r="G52" s="152"/>
      <c r="H52" s="152"/>
      <c r="I52" s="152"/>
      <c r="J52" s="152"/>
      <c r="K52" s="152"/>
      <c r="L52" s="152"/>
      <c r="M52" s="152"/>
      <c r="N52" s="152"/>
    </row>
    <row r="53" spans="1:23" x14ac:dyDescent="0.25">
      <c r="E53" s="190"/>
      <c r="G53" s="188"/>
    </row>
    <row r="54" spans="1:23" ht="13" x14ac:dyDescent="0.3">
      <c r="C54" s="138"/>
      <c r="D54" s="138"/>
      <c r="E54" s="139"/>
      <c r="F54" s="139"/>
      <c r="I54" s="190"/>
      <c r="M54" s="190"/>
    </row>
    <row r="55" spans="1:23" ht="13" x14ac:dyDescent="0.3">
      <c r="A55" s="141"/>
      <c r="B55" s="141"/>
      <c r="C55" s="138"/>
      <c r="D55" s="140"/>
      <c r="E55" s="139"/>
      <c r="F55" s="139"/>
    </row>
    <row r="56" spans="1:23" ht="13" x14ac:dyDescent="0.3">
      <c r="A56" s="134"/>
      <c r="B56" s="166"/>
    </row>
    <row r="57" spans="1:23" ht="13.5" x14ac:dyDescent="0.3">
      <c r="A57" s="135" t="s">
        <v>98</v>
      </c>
      <c r="D57" s="152"/>
      <c r="E57" s="152"/>
      <c r="F57" s="152"/>
      <c r="G57" s="152"/>
      <c r="H57" s="152"/>
      <c r="I57" s="152"/>
      <c r="J57" s="152"/>
      <c r="K57" s="152"/>
      <c r="L57" s="152"/>
      <c r="M57" s="152"/>
      <c r="N57" s="152"/>
    </row>
    <row r="58" spans="1:23" x14ac:dyDescent="0.25">
      <c r="D58" s="152"/>
      <c r="E58" s="152"/>
      <c r="F58" s="152"/>
      <c r="G58" s="152"/>
      <c r="H58" s="152"/>
      <c r="I58" s="152"/>
      <c r="J58" s="152"/>
      <c r="K58" s="152"/>
      <c r="L58" s="152"/>
      <c r="M58" s="152"/>
      <c r="N58" s="152"/>
    </row>
    <row r="59" spans="1:23" x14ac:dyDescent="0.25">
      <c r="D59" s="152"/>
      <c r="E59" s="152"/>
      <c r="F59" s="152"/>
      <c r="G59" s="152"/>
      <c r="H59" s="152"/>
      <c r="I59" s="152"/>
      <c r="J59" s="152"/>
      <c r="K59" s="152"/>
      <c r="L59" s="152"/>
      <c r="M59" s="152"/>
      <c r="N59" s="165"/>
    </row>
    <row r="60" spans="1:23" x14ac:dyDescent="0.25">
      <c r="C60" s="165"/>
      <c r="D60" s="152"/>
      <c r="E60" s="152"/>
      <c r="F60" s="152"/>
      <c r="G60" s="152"/>
      <c r="H60" s="152"/>
      <c r="I60" s="152"/>
      <c r="J60" s="152"/>
      <c r="K60" s="152"/>
      <c r="L60" s="152"/>
      <c r="M60" s="152"/>
      <c r="N60" s="152"/>
    </row>
    <row r="61" spans="1:23" x14ac:dyDescent="0.25">
      <c r="D61" s="152"/>
      <c r="E61" s="152"/>
      <c r="F61" s="152"/>
      <c r="G61" s="195"/>
      <c r="H61" s="165"/>
      <c r="I61" s="152"/>
      <c r="J61" s="152"/>
      <c r="K61" s="152"/>
      <c r="L61" s="152"/>
      <c r="M61" s="165"/>
      <c r="N61" s="165"/>
    </row>
    <row r="62" spans="1:23" x14ac:dyDescent="0.25">
      <c r="D62" s="152"/>
      <c r="E62" s="152"/>
      <c r="F62" s="165"/>
      <c r="G62" s="165"/>
      <c r="H62" s="165"/>
      <c r="I62" s="152"/>
      <c r="J62" s="152"/>
      <c r="K62" s="165"/>
      <c r="L62" s="152"/>
      <c r="M62" s="165"/>
      <c r="N62" s="152"/>
      <c r="O62" s="188"/>
    </row>
    <row r="63" spans="1:23" x14ac:dyDescent="0.25">
      <c r="D63" s="165"/>
      <c r="E63" s="152"/>
      <c r="F63" s="152"/>
      <c r="G63" s="152"/>
      <c r="H63" s="152"/>
      <c r="I63" s="152"/>
      <c r="J63" s="152"/>
      <c r="K63" s="165"/>
      <c r="L63" s="152"/>
      <c r="M63" s="152"/>
      <c r="N63" s="152"/>
    </row>
    <row r="64" spans="1:23" x14ac:dyDescent="0.25">
      <c r="D64" s="185"/>
      <c r="G64" s="195"/>
      <c r="M64" s="190"/>
    </row>
    <row r="65" spans="3:7" x14ac:dyDescent="0.25">
      <c r="D65" s="198"/>
    </row>
    <row r="66" spans="3:7" x14ac:dyDescent="0.25">
      <c r="C66" s="195"/>
      <c r="D66" s="185"/>
    </row>
    <row r="67" spans="3:7" x14ac:dyDescent="0.25">
      <c r="D67" s="152"/>
      <c r="G67" s="195"/>
    </row>
    <row r="69" spans="3:7" x14ac:dyDescent="0.25">
      <c r="G69" s="195"/>
    </row>
    <row r="70" spans="3:7" x14ac:dyDescent="0.25">
      <c r="D70" s="197"/>
    </row>
  </sheetData>
  <pageMargins left="0.70866141732283472" right="0.70866141732283472" top="0.74803149606299213" bottom="0.74803149606299213" header="0.31496062992125984" footer="0.31496062992125984"/>
  <pageSetup paperSize="9"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W44"/>
  <sheetViews>
    <sheetView showGridLines="0" zoomScale="90" zoomScaleNormal="90" workbookViewId="0">
      <selection activeCell="J19" sqref="J19"/>
    </sheetView>
  </sheetViews>
  <sheetFormatPr defaultColWidth="9.26953125" defaultRowHeight="12.5" x14ac:dyDescent="0.25"/>
  <cols>
    <col min="1" max="1" width="2.54296875" style="152" customWidth="1"/>
    <col min="2" max="2" width="41.54296875" style="152" customWidth="1"/>
    <col min="3" max="3" width="8.54296875" style="152" customWidth="1"/>
    <col min="4" max="4" width="8.54296875" style="12" customWidth="1"/>
    <col min="5" max="5" width="8.54296875" style="13" customWidth="1"/>
    <col min="6" max="6" width="8.54296875" style="14" customWidth="1"/>
    <col min="7" max="7" width="8.54296875" style="15" customWidth="1"/>
    <col min="8" max="8" width="8.54296875" style="12" customWidth="1"/>
    <col min="9" max="9" width="8.54296875" style="13" customWidth="1"/>
    <col min="10" max="10" width="8.54296875" style="14" customWidth="1"/>
    <col min="11" max="11" width="8.54296875" style="15" customWidth="1"/>
    <col min="12" max="12" width="8.54296875" style="12" customWidth="1"/>
    <col min="13" max="13" width="8.54296875" style="13" customWidth="1"/>
    <col min="14" max="14" width="8.54296875" style="14" customWidth="1"/>
    <col min="15" max="15" width="8.54296875" style="15" customWidth="1"/>
    <col min="16" max="16" width="8.54296875" style="12" customWidth="1"/>
    <col min="17" max="17" width="8.54296875" style="13" customWidth="1"/>
    <col min="18" max="18" width="8.54296875" style="14" customWidth="1"/>
    <col min="19" max="19" width="9.26953125" style="16" customWidth="1"/>
    <col min="20" max="20" width="2.54296875" style="152" customWidth="1"/>
    <col min="21" max="16384" width="9.26953125" style="152"/>
  </cols>
  <sheetData>
    <row r="4" spans="1:21" x14ac:dyDescent="0.25">
      <c r="T4" s="153"/>
      <c r="U4" s="153"/>
    </row>
    <row r="5" spans="1:21" x14ac:dyDescent="0.25">
      <c r="T5" s="153"/>
      <c r="U5" s="153"/>
    </row>
    <row r="6" spans="1:21" x14ac:dyDescent="0.25">
      <c r="T6" s="153"/>
      <c r="U6" s="153"/>
    </row>
    <row r="7" spans="1:21" x14ac:dyDescent="0.25">
      <c r="O7" s="15" t="s">
        <v>93</v>
      </c>
      <c r="T7" s="153"/>
      <c r="U7" s="153"/>
    </row>
    <row r="8" spans="1:21" x14ac:dyDescent="0.25">
      <c r="O8" s="15" t="s">
        <v>93</v>
      </c>
    </row>
    <row r="9" spans="1:21" x14ac:dyDescent="0.25">
      <c r="A9" s="151"/>
      <c r="B9" s="151"/>
      <c r="C9" s="151"/>
      <c r="D9" s="2"/>
      <c r="E9" s="3"/>
      <c r="F9" s="4"/>
      <c r="G9" s="5"/>
      <c r="H9" s="2"/>
      <c r="I9" s="3"/>
      <c r="J9" s="4"/>
      <c r="K9" s="5"/>
      <c r="L9" s="2"/>
      <c r="M9" s="3"/>
      <c r="N9" s="4"/>
      <c r="O9" s="5"/>
      <c r="P9" s="2"/>
      <c r="Q9" s="3"/>
      <c r="R9" s="4"/>
      <c r="S9" s="6"/>
      <c r="T9" s="7"/>
    </row>
    <row r="10" spans="1:21" ht="15.5" x14ac:dyDescent="0.35">
      <c r="A10" s="151"/>
      <c r="B10" s="64" t="s">
        <v>78</v>
      </c>
      <c r="C10" s="142" t="s">
        <v>96</v>
      </c>
      <c r="D10" s="57"/>
      <c r="E10" s="58"/>
      <c r="F10" s="59"/>
      <c r="G10" s="60"/>
      <c r="H10" s="61"/>
      <c r="I10" s="62"/>
      <c r="J10" s="59"/>
      <c r="K10" s="60"/>
      <c r="L10" s="61"/>
      <c r="M10" s="62"/>
      <c r="N10" s="59"/>
      <c r="O10" s="90"/>
      <c r="P10" s="91"/>
      <c r="Q10" s="92"/>
      <c r="R10" s="93"/>
      <c r="S10" s="63"/>
      <c r="T10" s="7"/>
    </row>
    <row r="11" spans="1:21" ht="15.5" x14ac:dyDescent="0.35">
      <c r="A11" s="151"/>
      <c r="B11" s="65" t="s">
        <v>79</v>
      </c>
      <c r="C11" s="154"/>
      <c r="D11" s="86"/>
      <c r="E11" s="87"/>
      <c r="F11" s="155"/>
      <c r="G11" s="154"/>
      <c r="H11" s="86"/>
      <c r="I11" s="87"/>
      <c r="J11" s="155"/>
      <c r="K11" s="154"/>
      <c r="L11" s="86"/>
      <c r="M11" s="87"/>
      <c r="N11" s="155"/>
      <c r="O11" s="85"/>
      <c r="P11" s="86"/>
      <c r="Q11" s="87"/>
      <c r="R11" s="88"/>
      <c r="S11" s="89"/>
      <c r="T11" s="7"/>
    </row>
    <row r="12" spans="1:21" ht="15.5" x14ac:dyDescent="0.35">
      <c r="A12" s="151"/>
      <c r="B12" s="65" t="s">
        <v>80</v>
      </c>
      <c r="C12" s="156" t="s">
        <v>0</v>
      </c>
      <c r="D12" s="156" t="s">
        <v>1</v>
      </c>
      <c r="E12" s="156" t="s">
        <v>2</v>
      </c>
      <c r="F12" s="156" t="s">
        <v>3</v>
      </c>
      <c r="G12" s="156" t="s">
        <v>4</v>
      </c>
      <c r="H12" s="156" t="s">
        <v>5</v>
      </c>
      <c r="I12" s="156" t="s">
        <v>6</v>
      </c>
      <c r="J12" s="156" t="s">
        <v>7</v>
      </c>
      <c r="K12" s="156" t="s">
        <v>8</v>
      </c>
      <c r="L12" s="156" t="s">
        <v>9</v>
      </c>
      <c r="M12" s="156" t="s">
        <v>10</v>
      </c>
      <c r="N12" s="156" t="s">
        <v>11</v>
      </c>
      <c r="O12" s="50" t="s">
        <v>12</v>
      </c>
      <c r="P12" s="51" t="s">
        <v>13</v>
      </c>
      <c r="Q12" s="51" t="s">
        <v>14</v>
      </c>
      <c r="R12" s="52" t="s">
        <v>15</v>
      </c>
      <c r="S12" s="53" t="s">
        <v>16</v>
      </c>
      <c r="T12" s="7"/>
    </row>
    <row r="13" spans="1:21" ht="15.5" x14ac:dyDescent="0.35">
      <c r="A13" s="151"/>
      <c r="B13" s="66" t="s">
        <v>81</v>
      </c>
      <c r="C13" s="157"/>
      <c r="D13" s="157"/>
      <c r="E13" s="157"/>
      <c r="F13" s="157"/>
      <c r="G13" s="157"/>
      <c r="H13" s="157"/>
      <c r="I13" s="157"/>
      <c r="J13" s="157"/>
      <c r="K13" s="157"/>
      <c r="L13" s="157"/>
      <c r="M13" s="157"/>
      <c r="N13" s="157"/>
      <c r="O13" s="54"/>
      <c r="P13" s="55"/>
      <c r="Q13" s="55"/>
      <c r="R13" s="56"/>
      <c r="S13" s="53"/>
      <c r="T13" s="7"/>
    </row>
    <row r="14" spans="1:21" ht="22.5" customHeight="1" x14ac:dyDescent="0.35">
      <c r="A14" s="151"/>
      <c r="B14" s="34" t="s">
        <v>82</v>
      </c>
      <c r="C14" s="33">
        <v>5.6929999999999996</v>
      </c>
      <c r="D14" s="33">
        <v>5.3010000000000002</v>
      </c>
      <c r="E14" s="33">
        <v>5.5839999999999996</v>
      </c>
      <c r="F14" s="33">
        <v>4.3959999999999999</v>
      </c>
      <c r="G14" s="33">
        <v>4.4000000000000004</v>
      </c>
      <c r="H14" s="33">
        <v>3.97</v>
      </c>
      <c r="I14" s="33">
        <v>3.9169999999999998</v>
      </c>
      <c r="J14" s="33">
        <v>3.7959999999999998</v>
      </c>
      <c r="K14" s="33">
        <v>4.8760000000000003</v>
      </c>
      <c r="L14" s="33">
        <v>5.9539999999999997</v>
      </c>
      <c r="M14" s="33">
        <v>6.0640000000000001</v>
      </c>
      <c r="N14" s="33">
        <v>6.7380000000000004</v>
      </c>
      <c r="O14" s="36">
        <f>SUM(C14:E14)</f>
        <v>16.577999999999999</v>
      </c>
      <c r="P14" s="37">
        <f>SUM(F14:H14)</f>
        <v>12.766</v>
      </c>
      <c r="Q14" s="37">
        <f>SUM(I14:K14)</f>
        <v>12.588999999999999</v>
      </c>
      <c r="R14" s="38">
        <f>SUM(L14:N14)</f>
        <v>18.756</v>
      </c>
      <c r="S14" s="39">
        <f>SUM(O14:R14)</f>
        <v>60.689</v>
      </c>
      <c r="T14" s="7"/>
    </row>
    <row r="15" spans="1:21" ht="22.5" customHeight="1" x14ac:dyDescent="0.35">
      <c r="A15" s="151"/>
      <c r="B15" s="34" t="s">
        <v>83</v>
      </c>
      <c r="C15" s="33">
        <v>6.1280000000000001</v>
      </c>
      <c r="D15" s="33">
        <v>6.0629999999999997</v>
      </c>
      <c r="E15" s="33">
        <v>5.96</v>
      </c>
      <c r="F15" s="33">
        <v>5.4269999999999996</v>
      </c>
      <c r="G15" s="33">
        <v>5.4409999999999998</v>
      </c>
      <c r="H15" s="33">
        <v>5.4020000000000001</v>
      </c>
      <c r="I15" s="33">
        <v>5.59</v>
      </c>
      <c r="J15" s="33">
        <v>5.7</v>
      </c>
      <c r="K15" s="33">
        <v>5.9980000000000002</v>
      </c>
      <c r="L15" s="33">
        <v>6.1950000000000003</v>
      </c>
      <c r="M15" s="33">
        <v>6.3949999999999996</v>
      </c>
      <c r="N15" s="33">
        <v>6.71</v>
      </c>
      <c r="O15" s="36">
        <f>SUM(C15:E15)</f>
        <v>18.151</v>
      </c>
      <c r="P15" s="37">
        <f>SUM(F15:H15)</f>
        <v>16.27</v>
      </c>
      <c r="Q15" s="37">
        <f>SUM(I15:K15)</f>
        <v>17.288</v>
      </c>
      <c r="R15" s="38">
        <f>SUM(L15:N15)</f>
        <v>19.3</v>
      </c>
      <c r="S15" s="39">
        <f>SUM(O15:R15)</f>
        <v>71.009</v>
      </c>
      <c r="T15" s="7"/>
    </row>
    <row r="16" spans="1:21" ht="22.5" customHeight="1" x14ac:dyDescent="0.35">
      <c r="A16" s="151"/>
      <c r="B16" s="34" t="s">
        <v>84</v>
      </c>
      <c r="C16" s="33">
        <v>1.6180000000000001</v>
      </c>
      <c r="D16" s="33">
        <v>1.8240000000000001</v>
      </c>
      <c r="E16" s="33">
        <v>1.6419999999999999</v>
      </c>
      <c r="F16" s="33">
        <v>1.8640000000000001</v>
      </c>
      <c r="G16" s="33">
        <v>1.8720000000000001</v>
      </c>
      <c r="H16" s="33">
        <v>1.845</v>
      </c>
      <c r="I16" s="33">
        <v>2.3940000000000001</v>
      </c>
      <c r="J16" s="33">
        <v>2.17</v>
      </c>
      <c r="K16" s="33">
        <v>2.492</v>
      </c>
      <c r="L16" s="33">
        <v>3.117</v>
      </c>
      <c r="M16" s="33">
        <v>2.91</v>
      </c>
      <c r="N16" s="33">
        <v>3.32</v>
      </c>
      <c r="O16" s="36">
        <f>SUM(C16:E16)</f>
        <v>5.0839999999999996</v>
      </c>
      <c r="P16" s="37">
        <f>SUM(F16:H16)</f>
        <v>5.5810000000000004</v>
      </c>
      <c r="Q16" s="37">
        <f>SUM(I16:K16)</f>
        <v>7.056</v>
      </c>
      <c r="R16" s="38">
        <f>SUM(L16:N16)</f>
        <v>9.3469999999999995</v>
      </c>
      <c r="S16" s="39">
        <f>SUM(O16:R16)</f>
        <v>27.067999999999998</v>
      </c>
      <c r="T16" s="7"/>
    </row>
    <row r="17" spans="1:23" ht="22.5" customHeight="1" x14ac:dyDescent="0.35">
      <c r="A17" s="151"/>
      <c r="B17" s="34" t="s">
        <v>85</v>
      </c>
      <c r="C17" s="33">
        <v>0.95099999999999996</v>
      </c>
      <c r="D17" s="33">
        <v>0.85099999999999998</v>
      </c>
      <c r="E17" s="33">
        <v>0.92800000000000005</v>
      </c>
      <c r="F17" s="33">
        <v>0.52500000000000002</v>
      </c>
      <c r="G17" s="33">
        <v>0.27100000000000002</v>
      </c>
      <c r="H17" s="33">
        <v>0.24</v>
      </c>
      <c r="I17" s="33">
        <v>0.214</v>
      </c>
      <c r="J17" s="33">
        <v>0.26600000000000001</v>
      </c>
      <c r="K17" s="33">
        <v>0.26</v>
      </c>
      <c r="L17" s="33">
        <v>0.27900000000000003</v>
      </c>
      <c r="M17" s="33">
        <v>0.42599999999999999</v>
      </c>
      <c r="N17" s="33">
        <v>0.58899999999999997</v>
      </c>
      <c r="O17" s="36">
        <f>SUM(C17:E17)</f>
        <v>2.73</v>
      </c>
      <c r="P17" s="37">
        <f>SUM(F17:H17)</f>
        <v>1.036</v>
      </c>
      <c r="Q17" s="37">
        <f>SUM(I17:K17)</f>
        <v>0.74</v>
      </c>
      <c r="R17" s="38">
        <f>SUM(L17:N17)</f>
        <v>1.294</v>
      </c>
      <c r="S17" s="39">
        <f>SUM(O17:R17)</f>
        <v>5.8000000000000007</v>
      </c>
      <c r="T17" s="7"/>
    </row>
    <row r="18" spans="1:23" ht="22.5" customHeight="1" x14ac:dyDescent="0.35">
      <c r="A18" s="151"/>
      <c r="B18" s="34" t="s">
        <v>86</v>
      </c>
      <c r="C18" s="33">
        <f>0.831+0.37</f>
        <v>1.2010000000000001</v>
      </c>
      <c r="D18" s="33">
        <f>0.85+0.424</f>
        <v>1.274</v>
      </c>
      <c r="E18" s="33">
        <f>1.084+0.342</f>
        <v>1.4260000000000002</v>
      </c>
      <c r="F18" s="33">
        <f>0.794+0.388</f>
        <v>1.1819999999999999</v>
      </c>
      <c r="G18" s="33">
        <f>0.61+0.229</f>
        <v>0.83899999999999997</v>
      </c>
      <c r="H18" s="33">
        <f>0.745+0.259</f>
        <v>1.004</v>
      </c>
      <c r="I18" s="33">
        <f>0.663+0.416</f>
        <v>1.079</v>
      </c>
      <c r="J18" s="33">
        <f>0.678+0.312</f>
        <v>0.99</v>
      </c>
      <c r="K18" s="33">
        <f>0.962+0.29</f>
        <v>1.252</v>
      </c>
      <c r="L18" s="33">
        <f>0.811+0.428</f>
        <v>1.2390000000000001</v>
      </c>
      <c r="M18" s="214">
        <f>0.735+0.299</f>
        <v>1.034</v>
      </c>
      <c r="N18" s="33">
        <f>1.013+0.458</f>
        <v>1.4709999999999999</v>
      </c>
      <c r="O18" s="36">
        <f>SUM(C18:E18)</f>
        <v>3.9010000000000002</v>
      </c>
      <c r="P18" s="37">
        <f>SUM(F18:H18)</f>
        <v>3.0249999999999999</v>
      </c>
      <c r="Q18" s="37">
        <f>SUM(I18:K18)</f>
        <v>3.3209999999999997</v>
      </c>
      <c r="R18" s="38">
        <f>SUM(L18:N18)</f>
        <v>3.7439999999999998</v>
      </c>
      <c r="S18" s="39">
        <f>SUM(O18:R18)</f>
        <v>13.991</v>
      </c>
      <c r="T18" s="7"/>
    </row>
    <row r="19" spans="1:23" s="10" customFormat="1" ht="22.5" customHeight="1" x14ac:dyDescent="0.35">
      <c r="A19" s="9"/>
      <c r="B19" s="35" t="s">
        <v>87</v>
      </c>
      <c r="C19" s="158">
        <f t="shared" ref="C19:N19" si="0">SUM(C14:C18)</f>
        <v>15.591000000000001</v>
      </c>
      <c r="D19" s="158">
        <f t="shared" si="0"/>
        <v>15.313000000000002</v>
      </c>
      <c r="E19" s="158">
        <f t="shared" si="0"/>
        <v>15.540000000000001</v>
      </c>
      <c r="F19" s="158">
        <f t="shared" si="0"/>
        <v>13.394000000000002</v>
      </c>
      <c r="G19" s="158">
        <f t="shared" si="0"/>
        <v>12.823000000000002</v>
      </c>
      <c r="H19" s="158">
        <f t="shared" si="0"/>
        <v>12.461</v>
      </c>
      <c r="I19" s="158">
        <f t="shared" si="0"/>
        <v>13.194000000000001</v>
      </c>
      <c r="J19" s="158">
        <f t="shared" si="0"/>
        <v>12.922000000000001</v>
      </c>
      <c r="K19" s="158">
        <f t="shared" si="0"/>
        <v>14.878</v>
      </c>
      <c r="L19" s="158">
        <f t="shared" si="0"/>
        <v>16.784000000000002</v>
      </c>
      <c r="M19" s="158">
        <f t="shared" si="0"/>
        <v>16.829000000000001</v>
      </c>
      <c r="N19" s="158">
        <f t="shared" si="0"/>
        <v>18.827999999999999</v>
      </c>
      <c r="O19" s="158">
        <f>SUM(O14:O18)</f>
        <v>46.444000000000003</v>
      </c>
      <c r="P19" s="158">
        <f>SUM(P14:P18)</f>
        <v>38.678000000000004</v>
      </c>
      <c r="Q19" s="158">
        <f t="shared" ref="Q19:R19" si="1">SUM(Q14:Q18)</f>
        <v>40.994</v>
      </c>
      <c r="R19" s="158">
        <f t="shared" si="1"/>
        <v>52.440999999999995</v>
      </c>
      <c r="S19" s="160">
        <f>SUM(S14:S18)</f>
        <v>178.55700000000002</v>
      </c>
      <c r="T19" s="9"/>
    </row>
    <row r="20" spans="1:23" x14ac:dyDescent="0.25">
      <c r="A20" s="151"/>
      <c r="B20" s="151"/>
      <c r="C20" s="11"/>
      <c r="D20" s="2"/>
      <c r="E20" s="3"/>
      <c r="F20" s="4"/>
      <c r="G20" s="5"/>
      <c r="H20" s="2"/>
      <c r="I20" s="3"/>
      <c r="J20" s="4"/>
      <c r="K20" s="5"/>
      <c r="L20" s="2"/>
      <c r="M20" s="3"/>
      <c r="N20" s="4"/>
      <c r="O20" s="5"/>
      <c r="P20" s="2"/>
      <c r="Q20" s="3"/>
      <c r="R20" s="4"/>
      <c r="S20" s="6"/>
      <c r="T20" s="7"/>
      <c r="W20" s="10"/>
    </row>
    <row r="21" spans="1:23" x14ac:dyDescent="0.25">
      <c r="C21"/>
      <c r="T21" s="130"/>
    </row>
    <row r="22" spans="1:23" x14ac:dyDescent="0.25">
      <c r="C22"/>
      <c r="T22" s="130"/>
    </row>
    <row r="23" spans="1:23" x14ac:dyDescent="0.25">
      <c r="A23" s="151"/>
      <c r="B23" s="151"/>
      <c r="C23" s="151"/>
      <c r="D23" s="2"/>
      <c r="E23" s="3"/>
      <c r="F23" s="4"/>
      <c r="G23" s="5"/>
      <c r="H23" s="2"/>
      <c r="I23" s="3"/>
      <c r="J23" s="4"/>
      <c r="K23" s="5"/>
      <c r="L23" s="2"/>
      <c r="M23" s="3"/>
      <c r="N23" s="4"/>
      <c r="O23" s="5"/>
      <c r="P23" s="2"/>
      <c r="Q23" s="3"/>
      <c r="R23" s="4"/>
      <c r="S23" s="6"/>
      <c r="T23" s="7"/>
    </row>
    <row r="24" spans="1:23" ht="15.5" x14ac:dyDescent="0.35">
      <c r="A24" s="151"/>
      <c r="B24" s="64" t="s">
        <v>78</v>
      </c>
      <c r="C24" s="142" t="s">
        <v>97</v>
      </c>
      <c r="D24" s="57"/>
      <c r="E24" s="58"/>
      <c r="F24" s="59"/>
      <c r="G24" s="60"/>
      <c r="H24" s="61"/>
      <c r="I24" s="62"/>
      <c r="J24" s="59"/>
      <c r="K24" s="60"/>
      <c r="L24" s="61"/>
      <c r="M24" s="62"/>
      <c r="N24" s="59"/>
      <c r="O24" s="90"/>
      <c r="P24" s="91"/>
      <c r="Q24" s="92"/>
      <c r="R24" s="93"/>
      <c r="S24" s="63"/>
      <c r="T24" s="7"/>
    </row>
    <row r="25" spans="1:23" ht="15.5" x14ac:dyDescent="0.35">
      <c r="A25" s="151"/>
      <c r="B25" s="65" t="s">
        <v>79</v>
      </c>
      <c r="C25" s="154"/>
      <c r="D25" s="86"/>
      <c r="E25" s="87"/>
      <c r="F25" s="155"/>
      <c r="G25" s="154"/>
      <c r="H25" s="86"/>
      <c r="I25" s="87"/>
      <c r="J25" s="155"/>
      <c r="K25" s="154"/>
      <c r="L25" s="86"/>
      <c r="M25" s="87"/>
      <c r="N25" s="155"/>
      <c r="O25" s="85"/>
      <c r="P25" s="86"/>
      <c r="Q25" s="87"/>
      <c r="R25" s="88"/>
      <c r="S25" s="89"/>
      <c r="T25" s="7"/>
    </row>
    <row r="26" spans="1:23" ht="15.5" x14ac:dyDescent="0.35">
      <c r="A26" s="151"/>
      <c r="B26" s="65" t="s">
        <v>80</v>
      </c>
      <c r="C26" s="156" t="s">
        <v>0</v>
      </c>
      <c r="D26" s="156" t="s">
        <v>1</v>
      </c>
      <c r="E26" s="156" t="s">
        <v>2</v>
      </c>
      <c r="F26" s="156" t="s">
        <v>3</v>
      </c>
      <c r="G26" s="156" t="s">
        <v>4</v>
      </c>
      <c r="H26" s="156" t="s">
        <v>5</v>
      </c>
      <c r="I26" s="156" t="s">
        <v>6</v>
      </c>
      <c r="J26" s="156" t="s">
        <v>7</v>
      </c>
      <c r="K26" s="156" t="s">
        <v>8</v>
      </c>
      <c r="L26" s="156" t="s">
        <v>9</v>
      </c>
      <c r="M26" s="156" t="s">
        <v>10</v>
      </c>
      <c r="N26" s="156" t="s">
        <v>11</v>
      </c>
      <c r="O26" s="50" t="s">
        <v>12</v>
      </c>
      <c r="P26" s="51" t="s">
        <v>13</v>
      </c>
      <c r="Q26" s="51" t="s">
        <v>14</v>
      </c>
      <c r="R26" s="52" t="s">
        <v>15</v>
      </c>
      <c r="S26" s="53" t="s">
        <v>16</v>
      </c>
      <c r="T26" s="7"/>
    </row>
    <row r="27" spans="1:23" ht="15.5" x14ac:dyDescent="0.35">
      <c r="A27" s="151"/>
      <c r="B27" s="66" t="s">
        <v>81</v>
      </c>
      <c r="C27" s="157"/>
      <c r="D27" s="157"/>
      <c r="E27" s="157"/>
      <c r="F27" s="157"/>
      <c r="G27" s="157"/>
      <c r="H27" s="157"/>
      <c r="I27" s="157"/>
      <c r="J27" s="157"/>
      <c r="K27" s="157"/>
      <c r="L27" s="157"/>
      <c r="M27" s="157"/>
      <c r="N27" s="157"/>
      <c r="O27" s="54"/>
      <c r="P27" s="55"/>
      <c r="Q27" s="55"/>
      <c r="R27" s="56"/>
      <c r="S27" s="53"/>
      <c r="T27" s="7"/>
    </row>
    <row r="28" spans="1:23" ht="15.5" x14ac:dyDescent="0.35">
      <c r="A28" s="151"/>
      <c r="B28" s="34" t="s">
        <v>82</v>
      </c>
      <c r="C28" s="33">
        <v>4.569</v>
      </c>
      <c r="D28" s="33">
        <v>5.141</v>
      </c>
      <c r="E28" s="33">
        <v>5.165</v>
      </c>
      <c r="F28" s="33">
        <v>4.4260000000000002</v>
      </c>
      <c r="G28" s="33">
        <v>3.9369999999999998</v>
      </c>
      <c r="H28" s="33">
        <v>3.34</v>
      </c>
      <c r="I28" s="33">
        <v>3.968</v>
      </c>
      <c r="J28" s="33">
        <v>3.8330000000000002</v>
      </c>
      <c r="K28" s="33">
        <v>4.4939999999999998</v>
      </c>
      <c r="L28" s="33">
        <v>5.4009999999999998</v>
      </c>
      <c r="M28" s="33">
        <v>5.6539999999999999</v>
      </c>
      <c r="N28" s="33">
        <v>6.1390000000000002</v>
      </c>
      <c r="O28" s="36">
        <f>SUM(C28:E28)</f>
        <v>14.875</v>
      </c>
      <c r="P28" s="37">
        <f>SUM(F28:H28)</f>
        <v>11.702999999999999</v>
      </c>
      <c r="Q28" s="37">
        <f>SUM(I28:K28)</f>
        <v>12.295</v>
      </c>
      <c r="R28" s="38">
        <f>SUM(L28:N28)</f>
        <v>17.193999999999999</v>
      </c>
      <c r="S28" s="39">
        <f>SUM(O28:R28)</f>
        <v>56.066999999999993</v>
      </c>
      <c r="T28" s="7"/>
    </row>
    <row r="29" spans="1:23" ht="15.5" x14ac:dyDescent="0.35">
      <c r="A29" s="151"/>
      <c r="B29" s="34" t="s">
        <v>83</v>
      </c>
      <c r="C29" s="33">
        <v>5.5940000000000003</v>
      </c>
      <c r="D29" s="33">
        <v>5.2119999999999997</v>
      </c>
      <c r="E29" s="33">
        <v>4.6959999999999997</v>
      </c>
      <c r="F29" s="33">
        <v>4.673</v>
      </c>
      <c r="G29" s="33">
        <v>4.5720000000000001</v>
      </c>
      <c r="H29" s="33">
        <v>4.4530000000000003</v>
      </c>
      <c r="I29" s="33">
        <v>4.72</v>
      </c>
      <c r="J29" s="33">
        <v>5.0209999999999999</v>
      </c>
      <c r="K29" s="33">
        <v>5.1669999999999998</v>
      </c>
      <c r="L29" s="33">
        <v>5.7610000000000001</v>
      </c>
      <c r="M29" s="33">
        <v>5.88</v>
      </c>
      <c r="N29" s="33">
        <v>6.4870000000000001</v>
      </c>
      <c r="O29" s="36">
        <f>SUM(C29:E29)</f>
        <v>15.502000000000001</v>
      </c>
      <c r="P29" s="37">
        <f>SUM(F29:H29)</f>
        <v>13.698</v>
      </c>
      <c r="Q29" s="37">
        <f>SUM(I29:K29)</f>
        <v>14.907999999999999</v>
      </c>
      <c r="R29" s="38">
        <f>SUM(L29:N29)</f>
        <v>18.128</v>
      </c>
      <c r="S29" s="39">
        <f>SUM(O29:R29)</f>
        <v>62.236000000000004</v>
      </c>
      <c r="T29" s="7"/>
    </row>
    <row r="30" spans="1:23" ht="15.5" x14ac:dyDescent="0.35">
      <c r="A30" s="151"/>
      <c r="B30" s="34" t="s">
        <v>84</v>
      </c>
      <c r="C30" s="33">
        <v>0.69699999999999995</v>
      </c>
      <c r="D30" s="33">
        <v>0.54300000000000004</v>
      </c>
      <c r="E30" s="33">
        <v>0.61399999999999999</v>
      </c>
      <c r="F30" s="33">
        <v>0.66400000000000003</v>
      </c>
      <c r="G30" s="33">
        <v>0.68500000000000005</v>
      </c>
      <c r="H30" s="33">
        <v>0.70199999999999996</v>
      </c>
      <c r="I30" s="33">
        <v>0.76400000000000001</v>
      </c>
      <c r="J30" s="33">
        <v>0.95899999999999996</v>
      </c>
      <c r="K30" s="33">
        <v>1.139</v>
      </c>
      <c r="L30" s="33">
        <v>2.1709999999999998</v>
      </c>
      <c r="M30" s="33">
        <v>1.7629999999999999</v>
      </c>
      <c r="N30" s="33">
        <v>2.173</v>
      </c>
      <c r="O30" s="36">
        <f>SUM(C30:E30)</f>
        <v>1.8540000000000001</v>
      </c>
      <c r="P30" s="37">
        <f>SUM(F30:H30)</f>
        <v>2.0510000000000002</v>
      </c>
      <c r="Q30" s="37">
        <f>SUM(I30:K30)</f>
        <v>2.8620000000000001</v>
      </c>
      <c r="R30" s="38">
        <f>SUM(L30:N30)</f>
        <v>6.1069999999999993</v>
      </c>
      <c r="S30" s="39">
        <f>SUM(O30:R30)</f>
        <v>12.873999999999999</v>
      </c>
      <c r="T30" s="7"/>
    </row>
    <row r="31" spans="1:23" ht="15.5" x14ac:dyDescent="0.35">
      <c r="A31" s="151"/>
      <c r="B31" s="34" t="s">
        <v>85</v>
      </c>
      <c r="C31" s="33">
        <v>0.75700000000000001</v>
      </c>
      <c r="D31" s="33">
        <v>0.751</v>
      </c>
      <c r="E31" s="33">
        <v>0.80500000000000005</v>
      </c>
      <c r="F31" s="33">
        <v>0.48</v>
      </c>
      <c r="G31" s="33">
        <v>0.30399999999999999</v>
      </c>
      <c r="H31" s="33">
        <v>0.25800000000000001</v>
      </c>
      <c r="I31" s="33">
        <v>0.28999999999999998</v>
      </c>
      <c r="J31" s="33">
        <v>0.38100000000000001</v>
      </c>
      <c r="K31" s="33">
        <v>0.39</v>
      </c>
      <c r="L31" s="33">
        <v>0.52100000000000002</v>
      </c>
      <c r="M31" s="33">
        <v>0.53700000000000003</v>
      </c>
      <c r="N31" s="33">
        <v>0.72599999999999998</v>
      </c>
      <c r="O31" s="36">
        <f>SUM(C31:E31)</f>
        <v>2.3130000000000002</v>
      </c>
      <c r="P31" s="37">
        <f>SUM(F31:H31)</f>
        <v>1.042</v>
      </c>
      <c r="Q31" s="37">
        <f>SUM(I31:K31)</f>
        <v>1.0609999999999999</v>
      </c>
      <c r="R31" s="38">
        <f>SUM(L31:N31)</f>
        <v>1.784</v>
      </c>
      <c r="S31" s="39">
        <f>SUM(O31:R31)</f>
        <v>6.2</v>
      </c>
      <c r="T31" s="7"/>
    </row>
    <row r="32" spans="1:23" ht="15.5" x14ac:dyDescent="0.35">
      <c r="A32" s="151"/>
      <c r="B32" s="34" t="s">
        <v>86</v>
      </c>
      <c r="C32" s="33">
        <f>0.718+0.433</f>
        <v>1.151</v>
      </c>
      <c r="D32" s="33">
        <f>0.802+0.42</f>
        <v>1.222</v>
      </c>
      <c r="E32" s="33">
        <f>1.055+0.35</f>
        <v>1.4049999999999998</v>
      </c>
      <c r="F32" s="33">
        <f>0.725+0.411</f>
        <v>1.1359999999999999</v>
      </c>
      <c r="G32" s="33">
        <f>0.649+0.242</f>
        <v>0.89100000000000001</v>
      </c>
      <c r="H32" s="33">
        <f>0.689+0.187</f>
        <v>0.87599999999999989</v>
      </c>
      <c r="I32" s="33">
        <f>0.616+0.215</f>
        <v>0.83099999999999996</v>
      </c>
      <c r="J32" s="33">
        <f>0.676+0.336</f>
        <v>1.012</v>
      </c>
      <c r="K32" s="33">
        <f>0.866+0.26</f>
        <v>1.1259999999999999</v>
      </c>
      <c r="L32" s="33">
        <f>0.77+0.447</f>
        <v>1.2170000000000001</v>
      </c>
      <c r="M32" s="33">
        <f>0.786+0.357</f>
        <v>1.143</v>
      </c>
      <c r="N32" s="33">
        <f>1.225+0.41</f>
        <v>1.635</v>
      </c>
      <c r="O32" s="36">
        <f t="shared" ref="O32:O33" si="2">SUM(C32:E32)</f>
        <v>3.778</v>
      </c>
      <c r="P32" s="37">
        <f>SUM(F32:H32)</f>
        <v>2.903</v>
      </c>
      <c r="Q32" s="37">
        <f>SUM(I32:K32)</f>
        <v>2.9689999999999999</v>
      </c>
      <c r="R32" s="38">
        <f>SUM(L32:N32)</f>
        <v>3.9950000000000001</v>
      </c>
      <c r="S32" s="39">
        <f>SUM(O32:R32)</f>
        <v>13.645</v>
      </c>
      <c r="T32" s="7"/>
    </row>
    <row r="33" spans="1:20" ht="15.5" x14ac:dyDescent="0.35">
      <c r="A33" s="9"/>
      <c r="B33" s="35" t="s">
        <v>87</v>
      </c>
      <c r="C33" s="158">
        <f t="shared" ref="C33:N33" si="3">SUM(C28:C32)</f>
        <v>12.767999999999999</v>
      </c>
      <c r="D33" s="158">
        <f t="shared" si="3"/>
        <v>12.868999999999998</v>
      </c>
      <c r="E33" s="158">
        <f t="shared" si="3"/>
        <v>12.685</v>
      </c>
      <c r="F33" s="158">
        <f t="shared" si="3"/>
        <v>11.379</v>
      </c>
      <c r="G33" s="158">
        <f t="shared" si="3"/>
        <v>10.389000000000001</v>
      </c>
      <c r="H33" s="158">
        <f t="shared" si="3"/>
        <v>9.6289999999999996</v>
      </c>
      <c r="I33" s="158">
        <f t="shared" si="3"/>
        <v>10.572999999999997</v>
      </c>
      <c r="J33" s="158">
        <f t="shared" si="3"/>
        <v>11.206</v>
      </c>
      <c r="K33" s="158">
        <f t="shared" si="3"/>
        <v>12.315999999999999</v>
      </c>
      <c r="L33" s="158">
        <f t="shared" si="3"/>
        <v>15.071</v>
      </c>
      <c r="M33" s="158">
        <f t="shared" si="3"/>
        <v>14.977</v>
      </c>
      <c r="N33" s="158">
        <f t="shared" si="3"/>
        <v>17.160000000000004</v>
      </c>
      <c r="O33" s="159">
        <f t="shared" si="2"/>
        <v>38.321999999999996</v>
      </c>
      <c r="P33" s="158">
        <f t="shared" ref="P33:S33" si="4">SUM(P28:P32)</f>
        <v>31.396999999999998</v>
      </c>
      <c r="Q33" s="158">
        <f t="shared" si="4"/>
        <v>34.094999999999999</v>
      </c>
      <c r="R33" s="158">
        <f t="shared" si="4"/>
        <v>47.207999999999998</v>
      </c>
      <c r="S33" s="160">
        <f t="shared" si="4"/>
        <v>151.02199999999999</v>
      </c>
      <c r="T33" s="9"/>
    </row>
    <row r="34" spans="1:20" x14ac:dyDescent="0.25">
      <c r="A34" s="151"/>
      <c r="B34" s="151"/>
      <c r="C34" s="11"/>
      <c r="D34" s="2"/>
      <c r="E34" s="3"/>
      <c r="F34" s="4"/>
      <c r="G34" s="5"/>
      <c r="H34" s="2"/>
      <c r="I34" s="3"/>
      <c r="J34" s="4"/>
      <c r="K34" s="5"/>
      <c r="L34" s="2"/>
      <c r="M34" s="3"/>
      <c r="N34" s="4"/>
      <c r="O34" s="5"/>
      <c r="P34" s="2"/>
      <c r="Q34" s="3"/>
      <c r="R34" s="4"/>
      <c r="S34" s="6"/>
      <c r="T34" s="7"/>
    </row>
    <row r="35" spans="1:20" x14ac:dyDescent="0.25">
      <c r="C35"/>
    </row>
    <row r="36" spans="1:20" x14ac:dyDescent="0.25">
      <c r="C36"/>
    </row>
    <row r="38" spans="1:20" x14ac:dyDescent="0.25">
      <c r="D38" s="152"/>
      <c r="E38" s="152"/>
      <c r="F38" s="152"/>
      <c r="G38" s="152"/>
      <c r="H38" s="152"/>
      <c r="I38" s="152"/>
      <c r="J38" s="152"/>
      <c r="K38" s="152"/>
      <c r="L38" s="152"/>
      <c r="M38" s="152"/>
      <c r="N38" s="152"/>
    </row>
    <row r="41" spans="1:20" x14ac:dyDescent="0.25">
      <c r="D41" s="152"/>
      <c r="E41" s="152"/>
      <c r="F41" s="152"/>
      <c r="G41" s="152"/>
      <c r="H41" s="152"/>
      <c r="I41" s="152"/>
      <c r="J41" s="152"/>
      <c r="K41" s="152"/>
      <c r="L41" s="152"/>
      <c r="M41" s="152"/>
      <c r="N41" s="152"/>
    </row>
    <row r="42" spans="1:20" x14ac:dyDescent="0.25">
      <c r="D42" s="152"/>
      <c r="E42" s="152"/>
      <c r="F42" s="152"/>
      <c r="G42" s="152"/>
      <c r="H42" s="152"/>
      <c r="I42" s="152"/>
      <c r="J42" s="152"/>
      <c r="K42" s="152"/>
      <c r="L42" s="152"/>
      <c r="M42" s="152"/>
      <c r="N42" s="152"/>
    </row>
    <row r="43" spans="1:20" x14ac:dyDescent="0.25">
      <c r="D43" s="152"/>
      <c r="E43" s="152"/>
      <c r="F43" s="152"/>
      <c r="G43" s="152"/>
      <c r="H43" s="152"/>
      <c r="I43" s="152"/>
      <c r="J43" s="152"/>
      <c r="K43" s="152"/>
      <c r="L43" s="152"/>
      <c r="M43" s="152"/>
      <c r="N43" s="152"/>
    </row>
    <row r="44" spans="1:20" x14ac:dyDescent="0.25">
      <c r="D44" s="152"/>
      <c r="E44" s="152"/>
      <c r="F44" s="152"/>
      <c r="G44" s="152"/>
      <c r="H44" s="152"/>
      <c r="I44" s="152"/>
      <c r="J44" s="152"/>
      <c r="K44" s="152"/>
      <c r="L44" s="152"/>
      <c r="M44" s="152"/>
      <c r="N44" s="152"/>
    </row>
  </sheetData>
  <printOptions horizontalCentered="1"/>
  <pageMargins left="0" right="0" top="0.39370078740157483" bottom="0.39370078740157483" header="0.19685039370078741" footer="0.19685039370078741"/>
  <pageSetup paperSize="9" scale="74" orientation="landscape" horizontalDpi="4294967292"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5:Q47"/>
  <sheetViews>
    <sheetView topLeftCell="B1" zoomScale="90" zoomScaleNormal="90" workbookViewId="0">
      <selection activeCell="Q25" sqref="Q25"/>
    </sheetView>
  </sheetViews>
  <sheetFormatPr defaultColWidth="9.26953125" defaultRowHeight="14.25" customHeight="1" x14ac:dyDescent="0.3"/>
  <cols>
    <col min="1" max="1" width="2.54296875" style="152" customWidth="1"/>
    <col min="2" max="2" width="78.26953125" style="16" customWidth="1"/>
    <col min="3" max="3" width="9.54296875" style="17" customWidth="1"/>
    <col min="4" max="4" width="9.54296875" style="18" customWidth="1"/>
    <col min="5" max="5" width="9.54296875" style="19" customWidth="1"/>
    <col min="6" max="6" width="9.54296875" style="20" customWidth="1"/>
    <col min="7" max="7" width="10.54296875" style="21" customWidth="1"/>
    <col min="8" max="12" width="9.54296875" style="152" customWidth="1"/>
    <col min="13" max="13" width="2.54296875" style="152" customWidth="1"/>
    <col min="14" max="16384" width="9.26953125" style="152"/>
  </cols>
  <sheetData>
    <row r="5" spans="1:13" ht="14.25" customHeight="1" x14ac:dyDescent="0.3">
      <c r="H5" s="152" t="s">
        <v>93</v>
      </c>
    </row>
    <row r="6" spans="1:13" ht="14.25" customHeight="1" x14ac:dyDescent="0.3">
      <c r="B6" s="16" t="s">
        <v>93</v>
      </c>
      <c r="G6" s="21" t="s">
        <v>93</v>
      </c>
      <c r="H6" s="152" t="s">
        <v>93</v>
      </c>
    </row>
    <row r="7" spans="1:13" ht="15" customHeight="1" x14ac:dyDescent="0.3">
      <c r="A7" s="151"/>
      <c r="B7" s="161"/>
      <c r="C7" s="23"/>
      <c r="D7" s="24"/>
      <c r="E7" s="25"/>
      <c r="F7" s="26"/>
      <c r="G7" s="27"/>
      <c r="H7" s="151"/>
      <c r="I7" s="151"/>
      <c r="J7" s="151"/>
      <c r="K7" s="151"/>
      <c r="L7" s="151"/>
      <c r="M7" s="151"/>
    </row>
    <row r="8" spans="1:13" ht="18.75" customHeight="1" x14ac:dyDescent="0.35">
      <c r="A8" s="151"/>
      <c r="B8" s="98" t="s">
        <v>26</v>
      </c>
      <c r="C8" s="99"/>
      <c r="D8" s="100"/>
      <c r="E8" s="101">
        <v>2025</v>
      </c>
      <c r="F8" s="102"/>
      <c r="G8" s="122"/>
      <c r="H8" s="120"/>
      <c r="I8" s="100"/>
      <c r="J8" s="101">
        <v>2024</v>
      </c>
      <c r="K8" s="102"/>
      <c r="L8" s="103"/>
      <c r="M8" s="151"/>
    </row>
    <row r="9" spans="1:13" ht="18.75" customHeight="1" x14ac:dyDescent="0.35">
      <c r="A9" s="151"/>
      <c r="B9" s="98" t="s">
        <v>27</v>
      </c>
      <c r="C9" s="104" t="s">
        <v>21</v>
      </c>
      <c r="D9" s="105" t="s">
        <v>22</v>
      </c>
      <c r="E9" s="106" t="s">
        <v>23</v>
      </c>
      <c r="F9" s="107" t="s">
        <v>24</v>
      </c>
      <c r="G9" s="123" t="s">
        <v>25</v>
      </c>
      <c r="H9" s="121" t="s">
        <v>21</v>
      </c>
      <c r="I9" s="105" t="s">
        <v>22</v>
      </c>
      <c r="J9" s="106" t="s">
        <v>23</v>
      </c>
      <c r="K9" s="107" t="s">
        <v>24</v>
      </c>
      <c r="L9" s="108" t="s">
        <v>25</v>
      </c>
      <c r="M9" s="151"/>
    </row>
    <row r="10" spans="1:13" ht="22.5" customHeight="1" x14ac:dyDescent="0.35">
      <c r="A10" s="151"/>
      <c r="B10" s="162" t="s">
        <v>29</v>
      </c>
      <c r="C10" s="124">
        <v>152.45098574369962</v>
      </c>
      <c r="D10" s="125">
        <v>164.40732040329391</v>
      </c>
      <c r="E10" s="68">
        <v>157.91695761195368</v>
      </c>
      <c r="F10" s="125">
        <v>167.47022926899834</v>
      </c>
      <c r="G10" s="126">
        <f t="shared" ref="G10:G30" si="0">SUM(C10:F10)</f>
        <v>642.24549302794549</v>
      </c>
      <c r="H10" s="124">
        <v>153.35719737794696</v>
      </c>
      <c r="I10" s="125">
        <v>138.73871208643544</v>
      </c>
      <c r="J10" s="68">
        <v>132.51743198529249</v>
      </c>
      <c r="K10" s="125">
        <v>146.48597039694056</v>
      </c>
      <c r="L10" s="127">
        <f t="shared" ref="L10:L30" si="1">SUM(H10:K10)</f>
        <v>571.09931184661548</v>
      </c>
      <c r="M10" s="151"/>
    </row>
    <row r="11" spans="1:13" ht="22.5" customHeight="1" x14ac:dyDescent="0.35">
      <c r="A11" s="151"/>
      <c r="B11" s="162" t="s">
        <v>28</v>
      </c>
      <c r="C11" s="125">
        <v>49.855624204207487</v>
      </c>
      <c r="D11" s="125">
        <v>41.059965746738499</v>
      </c>
      <c r="E11" s="68">
        <v>40.283112236284822</v>
      </c>
      <c r="F11" s="125">
        <v>49.084307234885252</v>
      </c>
      <c r="G11" s="126">
        <f t="shared" si="0"/>
        <v>180.28300942211607</v>
      </c>
      <c r="H11" s="125">
        <v>50.363646587150257</v>
      </c>
      <c r="I11" s="125">
        <v>39.07297865723833</v>
      </c>
      <c r="J11" s="68">
        <v>40.186470691416858</v>
      </c>
      <c r="K11" s="125">
        <v>47.447912883550629</v>
      </c>
      <c r="L11" s="127">
        <f t="shared" si="1"/>
        <v>177.07100881935608</v>
      </c>
      <c r="M11" s="151"/>
    </row>
    <row r="12" spans="1:13" ht="22.5" customHeight="1" x14ac:dyDescent="0.35">
      <c r="A12" s="151"/>
      <c r="B12" s="162" t="s">
        <v>30</v>
      </c>
      <c r="C12" s="125">
        <v>193.25815281907768</v>
      </c>
      <c r="D12" s="125">
        <v>160.59205767094087</v>
      </c>
      <c r="E12" s="68">
        <v>139.81883149924198</v>
      </c>
      <c r="F12" s="125">
        <v>175.41491299499836</v>
      </c>
      <c r="G12" s="126">
        <f t="shared" si="0"/>
        <v>669.08395498425887</v>
      </c>
      <c r="H12" s="125">
        <v>159.0336724951467</v>
      </c>
      <c r="I12" s="125">
        <v>154.68854754240641</v>
      </c>
      <c r="J12" s="68">
        <v>149.45146466194362</v>
      </c>
      <c r="K12" s="125">
        <v>197.99914498974169</v>
      </c>
      <c r="L12" s="127">
        <f t="shared" si="1"/>
        <v>661.17282968923848</v>
      </c>
      <c r="M12" s="151"/>
    </row>
    <row r="13" spans="1:13" ht="22.5" customHeight="1" x14ac:dyDescent="0.35">
      <c r="A13" s="151"/>
      <c r="B13" s="162" t="s">
        <v>31</v>
      </c>
      <c r="C13" s="125">
        <v>36.251525120394298</v>
      </c>
      <c r="D13" s="125">
        <v>29.448698324228083</v>
      </c>
      <c r="E13" s="68">
        <v>25.697573574398255</v>
      </c>
      <c r="F13" s="125">
        <v>29.301202883622004</v>
      </c>
      <c r="G13" s="126">
        <f t="shared" si="0"/>
        <v>120.69899990264264</v>
      </c>
      <c r="H13" s="125">
        <v>26.221544969043144</v>
      </c>
      <c r="I13" s="125">
        <v>24.460038562569352</v>
      </c>
      <c r="J13" s="68">
        <v>26.819095513123209</v>
      </c>
      <c r="K13" s="125">
        <v>34.00075702175198</v>
      </c>
      <c r="L13" s="127">
        <f t="shared" si="1"/>
        <v>111.50143606648768</v>
      </c>
      <c r="M13" s="151"/>
    </row>
    <row r="14" spans="1:13" ht="22.5" customHeight="1" x14ac:dyDescent="0.35">
      <c r="A14" s="151"/>
      <c r="B14" s="162" t="s">
        <v>32</v>
      </c>
      <c r="C14" s="125">
        <v>55.027407225260838</v>
      </c>
      <c r="D14" s="125">
        <v>45.119561573443235</v>
      </c>
      <c r="E14" s="68">
        <v>41.138954937686286</v>
      </c>
      <c r="F14" s="125">
        <v>49.453013627276555</v>
      </c>
      <c r="G14" s="126">
        <f t="shared" si="0"/>
        <v>190.73893736366693</v>
      </c>
      <c r="H14" s="125">
        <v>51.223759116152664</v>
      </c>
      <c r="I14" s="125">
        <v>44.250353908002936</v>
      </c>
      <c r="J14" s="68">
        <v>37.74848387370622</v>
      </c>
      <c r="K14" s="125">
        <v>52.383272495524643</v>
      </c>
      <c r="L14" s="127">
        <f t="shared" si="1"/>
        <v>185.60586939338646</v>
      </c>
      <c r="M14" s="151"/>
    </row>
    <row r="15" spans="1:13" ht="22.5" customHeight="1" x14ac:dyDescent="0.35">
      <c r="A15" s="151"/>
      <c r="B15" s="162" t="s">
        <v>33</v>
      </c>
      <c r="C15" s="125">
        <v>26.91987348994066</v>
      </c>
      <c r="D15" s="125">
        <v>24.778434131591062</v>
      </c>
      <c r="E15" s="68">
        <v>31.497962600693981</v>
      </c>
      <c r="F15" s="125">
        <v>23.351092741604116</v>
      </c>
      <c r="G15" s="126">
        <f t="shared" si="0"/>
        <v>106.54736296382983</v>
      </c>
      <c r="H15" s="125">
        <v>33.086046772746151</v>
      </c>
      <c r="I15" s="125">
        <v>24.191453700985637</v>
      </c>
      <c r="J15" s="68">
        <v>36.452203383473559</v>
      </c>
      <c r="K15" s="125">
        <v>25.746114993969396</v>
      </c>
      <c r="L15" s="127">
        <f t="shared" si="1"/>
        <v>119.47581885117475</v>
      </c>
      <c r="M15" s="151"/>
    </row>
    <row r="16" spans="1:13" ht="22.5" customHeight="1" x14ac:dyDescent="0.35">
      <c r="A16" s="151"/>
      <c r="B16" s="162" t="s">
        <v>34</v>
      </c>
      <c r="C16" s="125">
        <v>31.749652555385129</v>
      </c>
      <c r="D16" s="125">
        <v>28.730024252110617</v>
      </c>
      <c r="E16" s="68">
        <v>26.385687055077952</v>
      </c>
      <c r="F16" s="125">
        <v>33.851477087095958</v>
      </c>
      <c r="G16" s="126">
        <f t="shared" si="0"/>
        <v>120.71684094966966</v>
      </c>
      <c r="H16" s="125">
        <v>35.400861429771552</v>
      </c>
      <c r="I16" s="125">
        <v>24.009247037385467</v>
      </c>
      <c r="J16" s="68">
        <v>24.634902652839227</v>
      </c>
      <c r="K16" s="125">
        <v>31.510502549406262</v>
      </c>
      <c r="L16" s="127">
        <f t="shared" si="1"/>
        <v>115.5555136694025</v>
      </c>
      <c r="M16" s="151"/>
    </row>
    <row r="17" spans="1:17" ht="22.5" customHeight="1" x14ac:dyDescent="0.35">
      <c r="A17" s="151"/>
      <c r="B17" s="162" t="s">
        <v>35</v>
      </c>
      <c r="C17" s="125">
        <v>104.63229216045401</v>
      </c>
      <c r="D17" s="125">
        <v>94.789553389998744</v>
      </c>
      <c r="E17" s="68">
        <v>89.506044319132698</v>
      </c>
      <c r="F17" s="125">
        <v>96.829118543675662</v>
      </c>
      <c r="G17" s="126">
        <f t="shared" si="0"/>
        <v>385.75700841326113</v>
      </c>
      <c r="H17" s="125">
        <v>95.330746332720764</v>
      </c>
      <c r="I17" s="125">
        <v>89.464726350219351</v>
      </c>
      <c r="J17" s="68">
        <v>82.271540301973658</v>
      </c>
      <c r="K17" s="125">
        <v>101.48137595140608</v>
      </c>
      <c r="L17" s="127">
        <f t="shared" si="1"/>
        <v>368.54838893631984</v>
      </c>
      <c r="M17" s="151"/>
    </row>
    <row r="18" spans="1:17" ht="22.5" customHeight="1" x14ac:dyDescent="0.35">
      <c r="A18" s="151"/>
      <c r="B18" s="162" t="s">
        <v>36</v>
      </c>
      <c r="C18" s="125">
        <v>15.225282854156902</v>
      </c>
      <c r="D18" s="125">
        <v>16.615152329593485</v>
      </c>
      <c r="E18" s="68">
        <v>17.45957399352794</v>
      </c>
      <c r="F18" s="125">
        <v>18.089071313032601</v>
      </c>
      <c r="G18" s="126">
        <f t="shared" si="0"/>
        <v>67.389080490310931</v>
      </c>
      <c r="H18" s="125">
        <v>15.886587080017213</v>
      </c>
      <c r="I18" s="125">
        <v>13.687568174968943</v>
      </c>
      <c r="J18" s="68">
        <v>17.116390141478089</v>
      </c>
      <c r="K18" s="125">
        <v>14.545266921189741</v>
      </c>
      <c r="L18" s="127">
        <f t="shared" si="1"/>
        <v>61.235812317653988</v>
      </c>
      <c r="M18" s="151"/>
    </row>
    <row r="19" spans="1:17" ht="22.5" customHeight="1" x14ac:dyDescent="0.35">
      <c r="A19" s="151"/>
      <c r="B19" s="162" t="s">
        <v>37</v>
      </c>
      <c r="C19" s="125">
        <v>0</v>
      </c>
      <c r="D19" s="125">
        <v>0</v>
      </c>
      <c r="E19" s="68">
        <v>0</v>
      </c>
      <c r="F19" s="125">
        <v>0</v>
      </c>
      <c r="G19" s="126">
        <f t="shared" si="0"/>
        <v>0</v>
      </c>
      <c r="H19" s="125">
        <v>0</v>
      </c>
      <c r="I19" s="125">
        <v>0</v>
      </c>
      <c r="J19" s="68">
        <v>0</v>
      </c>
      <c r="K19" s="125">
        <v>0</v>
      </c>
      <c r="L19" s="127">
        <f t="shared" si="1"/>
        <v>0</v>
      </c>
      <c r="M19" s="151"/>
      <c r="P19" s="203"/>
    </row>
    <row r="20" spans="1:17" ht="22.5" customHeight="1" x14ac:dyDescent="0.35">
      <c r="A20" s="151"/>
      <c r="B20" s="162" t="s">
        <v>38</v>
      </c>
      <c r="C20" s="125">
        <v>0</v>
      </c>
      <c r="D20" s="125">
        <v>0</v>
      </c>
      <c r="E20" s="68">
        <v>0</v>
      </c>
      <c r="F20" s="125">
        <v>0</v>
      </c>
      <c r="G20" s="126">
        <f t="shared" si="0"/>
        <v>0</v>
      </c>
      <c r="H20" s="125">
        <v>0</v>
      </c>
      <c r="I20" s="125">
        <v>0</v>
      </c>
      <c r="J20" s="68">
        <v>0</v>
      </c>
      <c r="K20" s="125">
        <v>0</v>
      </c>
      <c r="L20" s="127">
        <f t="shared" si="1"/>
        <v>0</v>
      </c>
      <c r="M20" s="151"/>
      <c r="P20" s="165"/>
    </row>
    <row r="21" spans="1:17" ht="22.5" customHeight="1" x14ac:dyDescent="0.35">
      <c r="A21" s="151"/>
      <c r="B21" s="162" t="s">
        <v>39</v>
      </c>
      <c r="C21" s="125">
        <v>1.6829000000000001</v>
      </c>
      <c r="D21" s="125">
        <v>1.5877749999999999</v>
      </c>
      <c r="E21" s="68">
        <v>1.5832599999999999</v>
      </c>
      <c r="F21" s="125">
        <v>1.7284000000000002</v>
      </c>
      <c r="G21" s="126">
        <f t="shared" si="0"/>
        <v>6.5823350000000005</v>
      </c>
      <c r="H21" s="125">
        <v>1.714371427433014</v>
      </c>
      <c r="I21" s="125">
        <v>1.5013562162918399</v>
      </c>
      <c r="J21" s="68">
        <v>1.5157651728238681</v>
      </c>
      <c r="K21" s="125">
        <v>1.7626145788833627</v>
      </c>
      <c r="L21" s="127">
        <f t="shared" si="1"/>
        <v>6.4941073954320849</v>
      </c>
      <c r="M21" s="151"/>
    </row>
    <row r="22" spans="1:17" ht="22.5" customHeight="1" x14ac:dyDescent="0.35">
      <c r="A22" s="151"/>
      <c r="B22" s="162" t="s">
        <v>40</v>
      </c>
      <c r="C22" s="125">
        <v>0</v>
      </c>
      <c r="D22" s="125">
        <v>0</v>
      </c>
      <c r="E22" s="68">
        <v>0</v>
      </c>
      <c r="F22" s="125">
        <v>0.10912000000000001</v>
      </c>
      <c r="G22" s="126">
        <f t="shared" si="0"/>
        <v>0.10912000000000001</v>
      </c>
      <c r="H22" s="125">
        <v>0</v>
      </c>
      <c r="I22" s="125">
        <v>0</v>
      </c>
      <c r="J22" s="68">
        <v>4.2000000000000003E-2</v>
      </c>
      <c r="K22" s="125">
        <v>0</v>
      </c>
      <c r="L22" s="127">
        <f t="shared" si="1"/>
        <v>4.2000000000000003E-2</v>
      </c>
      <c r="M22" s="151"/>
      <c r="P22" s="165"/>
    </row>
    <row r="23" spans="1:17" ht="22.5" customHeight="1" x14ac:dyDescent="0.35">
      <c r="A23" s="151"/>
      <c r="B23" s="162" t="s">
        <v>41</v>
      </c>
      <c r="C23" s="125">
        <v>0.13700000000000001</v>
      </c>
      <c r="D23" s="125">
        <v>0.10199999999999999</v>
      </c>
      <c r="E23" s="68">
        <v>8.3000000000000004E-2</v>
      </c>
      <c r="F23" s="125">
        <v>0.113</v>
      </c>
      <c r="G23" s="126">
        <f t="shared" si="0"/>
        <v>0.435</v>
      </c>
      <c r="H23" s="125">
        <v>0.17100000000000001</v>
      </c>
      <c r="I23" s="125">
        <v>0.111</v>
      </c>
      <c r="J23" s="68">
        <v>8.3000000000000004E-2</v>
      </c>
      <c r="K23" s="125">
        <v>0.113</v>
      </c>
      <c r="L23" s="127">
        <f t="shared" si="1"/>
        <v>0.47800000000000004</v>
      </c>
      <c r="M23" s="151"/>
    </row>
    <row r="24" spans="1:17" ht="22.5" customHeight="1" x14ac:dyDescent="0.35">
      <c r="A24" s="151"/>
      <c r="B24" s="162" t="s">
        <v>42</v>
      </c>
      <c r="C24" s="125">
        <v>17.828223942232029</v>
      </c>
      <c r="D24" s="125">
        <v>15.567447972270744</v>
      </c>
      <c r="E24" s="68">
        <v>14.385002518423443</v>
      </c>
      <c r="F24" s="125">
        <v>15.800453283361756</v>
      </c>
      <c r="G24" s="126">
        <f t="shared" si="0"/>
        <v>63.581127716287966</v>
      </c>
      <c r="H24" s="125">
        <v>18.126109278559568</v>
      </c>
      <c r="I24" s="125">
        <v>14.229163152633269</v>
      </c>
      <c r="J24" s="68">
        <v>12.344663757542643</v>
      </c>
      <c r="K24" s="125">
        <v>16.167467002020157</v>
      </c>
      <c r="L24" s="127">
        <f t="shared" si="1"/>
        <v>60.867403190755638</v>
      </c>
      <c r="M24" s="151"/>
      <c r="P24" s="165"/>
    </row>
    <row r="25" spans="1:17" ht="22.5" customHeight="1" x14ac:dyDescent="0.35">
      <c r="A25" s="151"/>
      <c r="B25" s="162" t="s">
        <v>43</v>
      </c>
      <c r="C25" s="125">
        <v>7.9851650136466752</v>
      </c>
      <c r="D25" s="125">
        <v>8.1858879471832289</v>
      </c>
      <c r="E25" s="68">
        <v>7.6454935277350948</v>
      </c>
      <c r="F25" s="125">
        <v>8.4542808662655329</v>
      </c>
      <c r="G25" s="126">
        <f t="shared" si="0"/>
        <v>32.27082735483053</v>
      </c>
      <c r="H25" s="125">
        <v>6.9821335253586838</v>
      </c>
      <c r="I25" s="125">
        <v>6.8379824231638162</v>
      </c>
      <c r="J25" s="68">
        <v>7.9933470113148362</v>
      </c>
      <c r="K25" s="125">
        <v>7.911867676860961</v>
      </c>
      <c r="L25" s="127">
        <f t="shared" si="1"/>
        <v>29.725330636698295</v>
      </c>
      <c r="M25" s="151"/>
    </row>
    <row r="26" spans="1:17" ht="22.5" customHeight="1" x14ac:dyDescent="0.35">
      <c r="A26" s="151"/>
      <c r="B26" s="162" t="s">
        <v>49</v>
      </c>
      <c r="C26" s="125">
        <v>17.009017137980763</v>
      </c>
      <c r="D26" s="125">
        <v>16.243854766075994</v>
      </c>
      <c r="E26" s="68">
        <v>14.357442861269123</v>
      </c>
      <c r="F26" s="125">
        <v>17.527866429231064</v>
      </c>
      <c r="G26" s="126">
        <f t="shared" si="0"/>
        <v>65.13818119455695</v>
      </c>
      <c r="H26" s="125">
        <v>13.122807831422072</v>
      </c>
      <c r="I26" s="125">
        <v>11.418696699390388</v>
      </c>
      <c r="J26" s="68">
        <v>13.015355786589843</v>
      </c>
      <c r="K26" s="125">
        <v>14.66433740490544</v>
      </c>
      <c r="L26" s="127">
        <f t="shared" si="1"/>
        <v>52.221197722307743</v>
      </c>
      <c r="M26" s="151"/>
    </row>
    <row r="27" spans="1:17" ht="22.5" customHeight="1" x14ac:dyDescent="0.35">
      <c r="A27" s="151"/>
      <c r="B27" s="163" t="s">
        <v>44</v>
      </c>
      <c r="C27" s="125">
        <v>41.834423793486664</v>
      </c>
      <c r="D27" s="125">
        <v>38.40821771926452</v>
      </c>
      <c r="E27" s="68">
        <v>37.502888822051993</v>
      </c>
      <c r="F27" s="125">
        <v>43.141197715509001</v>
      </c>
      <c r="G27" s="126">
        <f t="shared" si="0"/>
        <v>160.8867280503122</v>
      </c>
      <c r="H27" s="125">
        <v>25.921493593909162</v>
      </c>
      <c r="I27" s="125">
        <v>25.150266943174284</v>
      </c>
      <c r="J27" s="68">
        <v>31.899309983278794</v>
      </c>
      <c r="K27" s="125">
        <v>38.797790274594874</v>
      </c>
      <c r="L27" s="127">
        <f t="shared" si="1"/>
        <v>121.76886079495712</v>
      </c>
      <c r="M27" s="151"/>
      <c r="Q27" s="165"/>
    </row>
    <row r="28" spans="1:17" ht="22.5" customHeight="1" x14ac:dyDescent="0.35">
      <c r="A28" s="151"/>
      <c r="B28" s="162" t="s">
        <v>94</v>
      </c>
      <c r="C28" s="125">
        <v>46.843176971707663</v>
      </c>
      <c r="D28" s="125">
        <v>41.091065913742767</v>
      </c>
      <c r="E28" s="68">
        <v>38.200008438645106</v>
      </c>
      <c r="F28" s="125">
        <v>43.409012327643424</v>
      </c>
      <c r="G28" s="126">
        <f t="shared" si="0"/>
        <v>169.54326365173898</v>
      </c>
      <c r="H28" s="125">
        <v>46.606430553256637</v>
      </c>
      <c r="I28" s="125">
        <v>42.865426531694354</v>
      </c>
      <c r="J28" s="68">
        <v>28.531994691358946</v>
      </c>
      <c r="K28" s="125">
        <v>39.143096220449252</v>
      </c>
      <c r="L28" s="127">
        <f t="shared" si="1"/>
        <v>157.1469479967592</v>
      </c>
      <c r="M28" s="151"/>
      <c r="Q28" s="165"/>
    </row>
    <row r="29" spans="1:17" ht="22.5" customHeight="1" x14ac:dyDescent="0.35">
      <c r="A29" s="151"/>
      <c r="B29" s="162" t="s">
        <v>95</v>
      </c>
      <c r="C29" s="125">
        <v>8.8709761909988902</v>
      </c>
      <c r="D29" s="125">
        <v>11.64286552897665</v>
      </c>
      <c r="E29" s="68">
        <v>5.7825057499467132</v>
      </c>
      <c r="F29" s="125">
        <v>7.7321272599440576</v>
      </c>
      <c r="G29" s="126">
        <f t="shared" si="0"/>
        <v>34.028474729866311</v>
      </c>
      <c r="H29" s="125">
        <v>10.307631965533302</v>
      </c>
      <c r="I29" s="125">
        <v>7.7585367480789884</v>
      </c>
      <c r="J29" s="68">
        <v>4.6973229655368876</v>
      </c>
      <c r="K29" s="125">
        <v>8.5780331120550883</v>
      </c>
      <c r="L29" s="127">
        <f t="shared" si="1"/>
        <v>31.341524791204268</v>
      </c>
      <c r="M29" s="151"/>
      <c r="Q29" s="194"/>
    </row>
    <row r="30" spans="1:17" ht="22.5" customHeight="1" x14ac:dyDescent="0.35">
      <c r="A30" s="151"/>
      <c r="B30" s="162" t="s">
        <v>45</v>
      </c>
      <c r="C30" s="125">
        <v>11.568083566230191</v>
      </c>
      <c r="D30" s="125">
        <v>9.7250754603222731</v>
      </c>
      <c r="E30" s="68">
        <v>9.8177003191484431</v>
      </c>
      <c r="F30" s="125">
        <v>10.679871799312455</v>
      </c>
      <c r="G30" s="126">
        <f t="shared" si="0"/>
        <v>41.790731145013368</v>
      </c>
      <c r="H30" s="125">
        <v>11.153765281364274</v>
      </c>
      <c r="I30" s="125">
        <v>11.098708631921243</v>
      </c>
      <c r="J30" s="68">
        <v>16.561358269588798</v>
      </c>
      <c r="K30" s="125">
        <v>10.933307039665515</v>
      </c>
      <c r="L30" s="127">
        <f t="shared" si="1"/>
        <v>49.747139222539829</v>
      </c>
      <c r="M30" s="151"/>
      <c r="Q30" s="194"/>
    </row>
    <row r="31" spans="1:17" ht="22.5" customHeight="1" x14ac:dyDescent="0.35">
      <c r="A31" s="151"/>
      <c r="B31" s="96" t="s">
        <v>88</v>
      </c>
      <c r="C31" s="143">
        <f>SUM(C10:C30)</f>
        <v>819.12976278885958</v>
      </c>
      <c r="D31" s="143">
        <v>748.09495812977457</v>
      </c>
      <c r="E31" s="143">
        <v>699.06200006521738</v>
      </c>
      <c r="F31" s="143">
        <v>791.53975537645601</v>
      </c>
      <c r="G31" s="128">
        <f t="shared" ref="G31:L31" si="2">SUM(G10:G30)</f>
        <v>3057.8264763603083</v>
      </c>
      <c r="H31" s="143">
        <f>SUM(H10:H30)</f>
        <v>754.00980561753204</v>
      </c>
      <c r="I31" s="143">
        <f t="shared" si="2"/>
        <v>673.53476336656001</v>
      </c>
      <c r="J31" s="143">
        <f>SUM(J10:J30)</f>
        <v>663.88210084328148</v>
      </c>
      <c r="K31" s="143">
        <f t="shared" si="2"/>
        <v>789.67183151291567</v>
      </c>
      <c r="L31" s="129">
        <f t="shared" si="2"/>
        <v>2881.0985013402897</v>
      </c>
      <c r="M31" s="151"/>
      <c r="Q31" s="165"/>
    </row>
    <row r="32" spans="1:17" ht="14.25" customHeight="1" x14ac:dyDescent="0.3">
      <c r="A32" s="151"/>
      <c r="B32" s="6"/>
      <c r="C32" s="28"/>
      <c r="D32" s="29"/>
      <c r="E32" s="30"/>
      <c r="F32" s="31"/>
      <c r="G32" s="32"/>
      <c r="H32" s="151"/>
      <c r="I32" s="151"/>
      <c r="J32" s="151"/>
      <c r="K32" s="151"/>
      <c r="L32" s="151"/>
      <c r="M32" s="151"/>
    </row>
    <row r="33" spans="2:16" ht="9" customHeight="1" x14ac:dyDescent="0.3"/>
    <row r="34" spans="2:16" ht="14.25" customHeight="1" x14ac:dyDescent="0.35">
      <c r="B34" s="164" t="s">
        <v>46</v>
      </c>
      <c r="C34" s="186"/>
      <c r="D34" s="186"/>
      <c r="E34" s="17"/>
      <c r="F34" s="17"/>
      <c r="I34" s="165"/>
      <c r="P34" s="165"/>
    </row>
    <row r="35" spans="2:16" ht="14.25" customHeight="1" x14ac:dyDescent="0.3">
      <c r="C35" s="186"/>
    </row>
    <row r="36" spans="2:16" ht="14.25" customHeight="1" x14ac:dyDescent="0.3">
      <c r="C36" s="186"/>
      <c r="E36" s="182"/>
    </row>
    <row r="37" spans="2:16" ht="14.25" customHeight="1" x14ac:dyDescent="0.3">
      <c r="C37" s="186"/>
      <c r="D37" s="186"/>
      <c r="E37" s="17"/>
      <c r="F37" s="17"/>
      <c r="G37" s="17"/>
      <c r="H37" s="17"/>
      <c r="I37" s="17"/>
      <c r="J37" s="17"/>
    </row>
    <row r="38" spans="2:16" ht="14.25" customHeight="1" x14ac:dyDescent="0.3">
      <c r="C38" s="186"/>
      <c r="D38" s="186"/>
      <c r="E38" s="17"/>
      <c r="F38" s="17"/>
      <c r="G38" s="17"/>
      <c r="H38" s="17"/>
      <c r="I38" s="17"/>
      <c r="J38" s="17"/>
    </row>
    <row r="39" spans="2:16" ht="14.25" customHeight="1" x14ac:dyDescent="0.3">
      <c r="D39" s="17"/>
      <c r="E39" s="186"/>
      <c r="F39" s="17"/>
      <c r="G39" s="17"/>
      <c r="H39" s="17"/>
      <c r="I39" s="17"/>
      <c r="J39" s="17"/>
    </row>
    <row r="40" spans="2:16" ht="14.25" customHeight="1" x14ac:dyDescent="0.3">
      <c r="D40" s="187"/>
    </row>
    <row r="41" spans="2:16" ht="14.25" customHeight="1" x14ac:dyDescent="0.3">
      <c r="C41" s="186"/>
      <c r="D41" s="17"/>
      <c r="E41" s="186"/>
      <c r="F41" s="17"/>
      <c r="G41" s="17"/>
      <c r="H41" s="17"/>
      <c r="I41" s="17"/>
      <c r="J41" s="17"/>
    </row>
    <row r="42" spans="2:16" ht="14.25" customHeight="1" x14ac:dyDescent="0.3">
      <c r="E42" s="210"/>
    </row>
    <row r="43" spans="2:16" ht="14.25" customHeight="1" x14ac:dyDescent="0.3">
      <c r="D43" s="187"/>
      <c r="F43" s="189"/>
      <c r="N43" s="203"/>
    </row>
    <row r="45" spans="2:16" ht="13" x14ac:dyDescent="0.3"/>
    <row r="46" spans="2:16" ht="13" x14ac:dyDescent="0.3"/>
    <row r="47" spans="2:16" ht="13" x14ac:dyDescent="0.3"/>
  </sheetData>
  <printOptions horizontalCentered="1"/>
  <pageMargins left="0" right="0" top="0.39370078740157483" bottom="0.39370078740157483" header="0.19685039370078741" footer="0.19685039370078741"/>
  <pageSetup paperSize="9" scale="74" orientation="landscape" horizontalDpi="4294967292"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6:P48"/>
  <sheetViews>
    <sheetView topLeftCell="B1" zoomScale="90" zoomScaleNormal="90" workbookViewId="0">
      <selection activeCell="P24" sqref="P24"/>
    </sheetView>
  </sheetViews>
  <sheetFormatPr defaultColWidth="9.26953125" defaultRowHeight="14.25" customHeight="1" x14ac:dyDescent="0.3"/>
  <cols>
    <col min="1" max="1" width="2.54296875" style="8" customWidth="1"/>
    <col min="2" max="2" width="78" style="16" customWidth="1"/>
    <col min="3" max="3" width="10.1796875" style="17" customWidth="1"/>
    <col min="4" max="4" width="9.54296875" style="18" customWidth="1"/>
    <col min="5" max="5" width="9.54296875" style="19" customWidth="1"/>
    <col min="6" max="6" width="9.54296875" style="20" customWidth="1"/>
    <col min="7" max="7" width="10.54296875" style="21" customWidth="1"/>
    <col min="8" max="8" width="10" style="8" customWidth="1"/>
    <col min="9" max="12" width="9.54296875" style="8" customWidth="1"/>
    <col min="13" max="13" width="2.54296875" style="8" customWidth="1"/>
    <col min="14" max="16384" width="9.26953125" style="8"/>
  </cols>
  <sheetData>
    <row r="6" spans="1:13" ht="14.25" customHeight="1" x14ac:dyDescent="0.3">
      <c r="I6" s="152" t="s">
        <v>93</v>
      </c>
    </row>
    <row r="7" spans="1:13" ht="14.25" customHeight="1" x14ac:dyDescent="0.3">
      <c r="I7" s="152" t="s">
        <v>93</v>
      </c>
    </row>
    <row r="8" spans="1:13" ht="14.25" customHeight="1" x14ac:dyDescent="0.3">
      <c r="B8" s="16" t="s">
        <v>93</v>
      </c>
      <c r="F8" s="20" t="s">
        <v>93</v>
      </c>
      <c r="G8" s="21" t="s">
        <v>93</v>
      </c>
    </row>
    <row r="9" spans="1:13" ht="15" customHeight="1" x14ac:dyDescent="0.3">
      <c r="A9" s="1"/>
      <c r="B9" s="22"/>
      <c r="C9" s="23"/>
      <c r="D9" s="24"/>
      <c r="E9" s="25"/>
      <c r="F9" s="26"/>
      <c r="G9" s="27"/>
      <c r="H9" s="1"/>
      <c r="I9" s="1"/>
      <c r="J9" s="1"/>
      <c r="K9" s="1"/>
      <c r="L9" s="1"/>
      <c r="M9" s="1"/>
    </row>
    <row r="10" spans="1:13" ht="18.75" customHeight="1" x14ac:dyDescent="0.35">
      <c r="A10" s="1"/>
      <c r="B10" s="98" t="s">
        <v>47</v>
      </c>
      <c r="C10" s="99"/>
      <c r="D10" s="100"/>
      <c r="E10" s="101">
        <v>2025</v>
      </c>
      <c r="F10" s="102"/>
      <c r="G10" s="122"/>
      <c r="H10" s="120"/>
      <c r="I10" s="100"/>
      <c r="J10" s="101">
        <v>2024</v>
      </c>
      <c r="K10" s="102"/>
      <c r="L10" s="103"/>
      <c r="M10" s="1"/>
    </row>
    <row r="11" spans="1:13" ht="18.75" customHeight="1" x14ac:dyDescent="0.35">
      <c r="A11" s="1"/>
      <c r="B11" s="98" t="s">
        <v>48</v>
      </c>
      <c r="C11" s="104" t="s">
        <v>21</v>
      </c>
      <c r="D11" s="105" t="s">
        <v>22</v>
      </c>
      <c r="E11" s="106" t="s">
        <v>23</v>
      </c>
      <c r="F11" s="107" t="s">
        <v>24</v>
      </c>
      <c r="G11" s="123" t="s">
        <v>25</v>
      </c>
      <c r="H11" s="121" t="s">
        <v>21</v>
      </c>
      <c r="I11" s="105" t="s">
        <v>22</v>
      </c>
      <c r="J11" s="106" t="s">
        <v>23</v>
      </c>
      <c r="K11" s="107" t="s">
        <v>24</v>
      </c>
      <c r="L11" s="108" t="s">
        <v>25</v>
      </c>
      <c r="M11" s="1"/>
    </row>
    <row r="12" spans="1:13" ht="22.5" customHeight="1" x14ac:dyDescent="0.35">
      <c r="A12" s="1"/>
      <c r="B12" s="94" t="s">
        <v>29</v>
      </c>
      <c r="C12" s="124">
        <v>3.9638760000000004</v>
      </c>
      <c r="D12" s="125">
        <v>7.4459400000000002</v>
      </c>
      <c r="E12" s="68">
        <v>5.2499960000000003</v>
      </c>
      <c r="F12" s="125">
        <v>3.9464739347307867</v>
      </c>
      <c r="G12" s="126">
        <f t="shared" ref="G12:G31" si="0">SUM(C12:F12)</f>
        <v>20.606285934730789</v>
      </c>
      <c r="H12" s="124">
        <v>3.4202870000000001</v>
      </c>
      <c r="I12" s="125">
        <v>6.6103119999999995</v>
      </c>
      <c r="J12" s="68">
        <v>4.7291490000000005</v>
      </c>
      <c r="K12" s="125">
        <v>4.4235600000000002</v>
      </c>
      <c r="L12" s="127">
        <f t="shared" ref="L12:L31" si="1">SUM(H12:K12)</f>
        <v>19.183307999999997</v>
      </c>
      <c r="M12" s="1"/>
    </row>
    <row r="13" spans="1:13" ht="22.5" customHeight="1" x14ac:dyDescent="0.35">
      <c r="A13" s="1"/>
      <c r="B13" s="94" t="s">
        <v>28</v>
      </c>
      <c r="C13" s="125">
        <v>5.3340940000000003</v>
      </c>
      <c r="D13" s="125">
        <v>11.652310000000002</v>
      </c>
      <c r="E13" s="68">
        <v>5.9648400000000006</v>
      </c>
      <c r="F13" s="125">
        <v>7.1669589999999994</v>
      </c>
      <c r="G13" s="126">
        <f t="shared" si="0"/>
        <v>30.118203000000001</v>
      </c>
      <c r="H13" s="125">
        <v>8.0208200000000005</v>
      </c>
      <c r="I13" s="125">
        <v>11.467635</v>
      </c>
      <c r="J13" s="68">
        <v>8.0937719999999995</v>
      </c>
      <c r="K13" s="125">
        <v>6.5422200000000004</v>
      </c>
      <c r="L13" s="127">
        <f t="shared" si="1"/>
        <v>34.124447000000004</v>
      </c>
      <c r="M13" s="1"/>
    </row>
    <row r="14" spans="1:13" ht="22.5" customHeight="1" x14ac:dyDescent="0.35">
      <c r="A14" s="1"/>
      <c r="B14" s="94" t="s">
        <v>30</v>
      </c>
      <c r="C14" s="125">
        <v>14.957222</v>
      </c>
      <c r="D14" s="125">
        <v>12.479057000000001</v>
      </c>
      <c r="E14" s="68">
        <v>10.53429574027675</v>
      </c>
      <c r="F14" s="125">
        <v>15.673803608384722</v>
      </c>
      <c r="G14" s="126">
        <f t="shared" si="0"/>
        <v>53.644378348661469</v>
      </c>
      <c r="H14" s="125">
        <v>13.758749999999999</v>
      </c>
      <c r="I14" s="125">
        <v>11.438840000000001</v>
      </c>
      <c r="J14" s="68">
        <v>10.874907052559649</v>
      </c>
      <c r="K14" s="125">
        <v>13.251332</v>
      </c>
      <c r="L14" s="127">
        <f t="shared" si="1"/>
        <v>49.323829052559645</v>
      </c>
      <c r="M14" s="1"/>
    </row>
    <row r="15" spans="1:13" ht="22.5" customHeight="1" x14ac:dyDescent="0.35">
      <c r="A15" s="1"/>
      <c r="B15" s="94" t="s">
        <v>31</v>
      </c>
      <c r="C15" s="125">
        <v>3.3219409999999998</v>
      </c>
      <c r="D15" s="125">
        <v>2.55599</v>
      </c>
      <c r="E15" s="68">
        <v>2.9855800000000001</v>
      </c>
      <c r="F15" s="125">
        <v>3.10798</v>
      </c>
      <c r="G15" s="126">
        <f t="shared" si="0"/>
        <v>11.971491</v>
      </c>
      <c r="H15" s="125">
        <v>2.3708620000000002</v>
      </c>
      <c r="I15" s="125">
        <v>1.95069</v>
      </c>
      <c r="J15" s="68">
        <v>1.9839039999999999</v>
      </c>
      <c r="K15" s="125">
        <v>3.40395</v>
      </c>
      <c r="L15" s="127">
        <f t="shared" si="1"/>
        <v>9.7094060000000013</v>
      </c>
      <c r="M15" s="1"/>
    </row>
    <row r="16" spans="1:13" ht="22.5" customHeight="1" x14ac:dyDescent="0.35">
      <c r="A16" s="1"/>
      <c r="B16" s="94" t="s">
        <v>32</v>
      </c>
      <c r="C16" s="125">
        <v>5.6569799999999999</v>
      </c>
      <c r="D16" s="125">
        <v>5.19651</v>
      </c>
      <c r="E16" s="68">
        <v>4.2441900000000006</v>
      </c>
      <c r="F16" s="125">
        <v>4.7276499999999997</v>
      </c>
      <c r="G16" s="126">
        <f t="shared" si="0"/>
        <v>19.825330000000001</v>
      </c>
      <c r="H16" s="125">
        <v>5.11212</v>
      </c>
      <c r="I16" s="125">
        <v>4.1266800000000003</v>
      </c>
      <c r="J16" s="68">
        <v>3.6575900000000003</v>
      </c>
      <c r="K16" s="125">
        <v>6.3020999999999994</v>
      </c>
      <c r="L16" s="127">
        <f t="shared" si="1"/>
        <v>19.19849</v>
      </c>
      <c r="M16" s="1"/>
    </row>
    <row r="17" spans="1:16" ht="22.5" customHeight="1" x14ac:dyDescent="0.35">
      <c r="A17" s="1"/>
      <c r="B17" s="94" t="s">
        <v>33</v>
      </c>
      <c r="C17" s="125">
        <v>0.73227999999999993</v>
      </c>
      <c r="D17" s="125">
        <v>0.77864999999999995</v>
      </c>
      <c r="E17" s="68">
        <v>0.86270999999999998</v>
      </c>
      <c r="F17" s="125">
        <v>0.47953399999999996</v>
      </c>
      <c r="G17" s="126">
        <f t="shared" si="0"/>
        <v>2.8531740000000001</v>
      </c>
      <c r="H17" s="125">
        <v>1.0190399999999999</v>
      </c>
      <c r="I17" s="125">
        <v>0.34561999999999998</v>
      </c>
      <c r="J17" s="68">
        <v>1.0396259999999999</v>
      </c>
      <c r="K17" s="125">
        <v>0.79016000000000008</v>
      </c>
      <c r="L17" s="127">
        <f t="shared" si="1"/>
        <v>3.1944460000000001</v>
      </c>
      <c r="M17" s="1"/>
    </row>
    <row r="18" spans="1:16" ht="22.5" customHeight="1" x14ac:dyDescent="0.35">
      <c r="A18" s="1"/>
      <c r="B18" s="94" t="s">
        <v>34</v>
      </c>
      <c r="C18" s="125">
        <v>1.2534799999999999</v>
      </c>
      <c r="D18" s="125">
        <v>1.60928</v>
      </c>
      <c r="E18" s="68">
        <v>1.45269</v>
      </c>
      <c r="F18" s="125">
        <v>1.7752399999999999</v>
      </c>
      <c r="G18" s="126">
        <f t="shared" si="0"/>
        <v>6.0906900000000004</v>
      </c>
      <c r="H18" s="125">
        <v>2.1627899999999998</v>
      </c>
      <c r="I18" s="125">
        <v>1.5196500000000002</v>
      </c>
      <c r="J18" s="68">
        <v>1.31104</v>
      </c>
      <c r="K18" s="125">
        <v>1.4170999999999998</v>
      </c>
      <c r="L18" s="127">
        <f t="shared" si="1"/>
        <v>6.4105799999999995</v>
      </c>
      <c r="M18" s="1"/>
    </row>
    <row r="19" spans="1:16" ht="22.5" customHeight="1" x14ac:dyDescent="0.35">
      <c r="A19" s="1"/>
      <c r="B19" s="94" t="s">
        <v>35</v>
      </c>
      <c r="C19" s="125">
        <v>13.616594000000001</v>
      </c>
      <c r="D19" s="125">
        <v>12.727881</v>
      </c>
      <c r="E19" s="68">
        <v>12.17724103701384</v>
      </c>
      <c r="F19" s="125">
        <v>13.673876128416099</v>
      </c>
      <c r="G19" s="126">
        <f t="shared" si="0"/>
        <v>52.195592165429943</v>
      </c>
      <c r="H19" s="125">
        <v>10.341177999999999</v>
      </c>
      <c r="I19" s="125">
        <v>9.4270200000000006</v>
      </c>
      <c r="J19" s="68">
        <v>9.2243878526279826</v>
      </c>
      <c r="K19" s="125">
        <v>14.145845999999999</v>
      </c>
      <c r="L19" s="127">
        <f t="shared" si="1"/>
        <v>43.138431852627981</v>
      </c>
      <c r="M19" s="1"/>
      <c r="P19" s="209"/>
    </row>
    <row r="20" spans="1:16" ht="22.5" customHeight="1" x14ac:dyDescent="0.35">
      <c r="A20" s="1"/>
      <c r="B20" s="94" t="s">
        <v>36</v>
      </c>
      <c r="C20" s="125">
        <v>3.1879999999999999E-2</v>
      </c>
      <c r="D20" s="125">
        <v>1.7739999999999999E-2</v>
      </c>
      <c r="E20" s="68">
        <v>4.6619999999999995E-2</v>
      </c>
      <c r="F20" s="125">
        <v>7.637999999999999E-2</v>
      </c>
      <c r="G20" s="126">
        <f t="shared" si="0"/>
        <v>0.17262</v>
      </c>
      <c r="H20" s="125">
        <v>6.9000000000000006E-2</v>
      </c>
      <c r="I20" s="125">
        <v>0.34300000000000003</v>
      </c>
      <c r="J20" s="68">
        <v>3.32E-2</v>
      </c>
      <c r="K20" s="125">
        <v>7.0000000000000001E-3</v>
      </c>
      <c r="L20" s="127">
        <f t="shared" si="1"/>
        <v>0.45220000000000005</v>
      </c>
      <c r="M20" s="1"/>
    </row>
    <row r="21" spans="1:16" ht="22.5" customHeight="1" x14ac:dyDescent="0.35">
      <c r="A21" s="1"/>
      <c r="B21" s="94" t="s">
        <v>37</v>
      </c>
      <c r="C21" s="125">
        <v>0</v>
      </c>
      <c r="D21" s="125">
        <v>0</v>
      </c>
      <c r="E21" s="68">
        <v>0</v>
      </c>
      <c r="F21" s="125">
        <v>0</v>
      </c>
      <c r="G21" s="126">
        <f t="shared" si="0"/>
        <v>0</v>
      </c>
      <c r="H21" s="125">
        <v>0</v>
      </c>
      <c r="I21" s="125">
        <v>0</v>
      </c>
      <c r="J21" s="68">
        <v>0</v>
      </c>
      <c r="K21" s="125">
        <v>0</v>
      </c>
      <c r="L21" s="127">
        <f t="shared" si="1"/>
        <v>0</v>
      </c>
      <c r="M21" s="1"/>
    </row>
    <row r="22" spans="1:16" ht="22.5" customHeight="1" x14ac:dyDescent="0.35">
      <c r="A22" s="1"/>
      <c r="B22" s="94" t="s">
        <v>39</v>
      </c>
      <c r="C22" s="125">
        <v>0.26169500000000001</v>
      </c>
      <c r="D22" s="125">
        <v>0.118945</v>
      </c>
      <c r="E22" s="68">
        <v>0.13794000000000001</v>
      </c>
      <c r="F22" s="125">
        <v>0.17230999999999999</v>
      </c>
      <c r="G22" s="126">
        <f t="shared" si="0"/>
        <v>0.69089</v>
      </c>
      <c r="H22" s="125">
        <v>0.13572499999999998</v>
      </c>
      <c r="I22" s="125">
        <v>9.2984999999999998E-2</v>
      </c>
      <c r="J22" s="68">
        <v>0.13001999999999997</v>
      </c>
      <c r="K22" s="125">
        <v>0.35906500000000002</v>
      </c>
      <c r="L22" s="127">
        <f t="shared" si="1"/>
        <v>0.71779499999999996</v>
      </c>
      <c r="M22" s="1"/>
    </row>
    <row r="23" spans="1:16" ht="22.5" customHeight="1" x14ac:dyDescent="0.35">
      <c r="A23" s="1"/>
      <c r="B23" s="94" t="s">
        <v>40</v>
      </c>
      <c r="C23" s="125">
        <v>0</v>
      </c>
      <c r="D23" s="125">
        <v>0</v>
      </c>
      <c r="E23" s="68">
        <v>0</v>
      </c>
      <c r="F23" s="125">
        <v>0</v>
      </c>
      <c r="G23" s="126">
        <f t="shared" si="0"/>
        <v>0</v>
      </c>
      <c r="H23" s="125">
        <v>0</v>
      </c>
      <c r="I23" s="125">
        <v>0</v>
      </c>
      <c r="J23" s="68">
        <v>3.9199999999999999E-3</v>
      </c>
      <c r="K23" s="125">
        <v>0</v>
      </c>
      <c r="L23" s="127">
        <f t="shared" si="1"/>
        <v>3.9199999999999999E-3</v>
      </c>
      <c r="M23" s="1"/>
      <c r="P23" s="8">
        <f>(66.7-64.7)/64.7*100</f>
        <v>3.091190108191654</v>
      </c>
    </row>
    <row r="24" spans="1:16" ht="22.5" customHeight="1" x14ac:dyDescent="0.35">
      <c r="A24" s="1"/>
      <c r="B24" s="94" t="s">
        <v>41</v>
      </c>
      <c r="C24" s="125">
        <v>9.1999999999999998E-2</v>
      </c>
      <c r="D24" s="125">
        <v>3.4000000000000002E-2</v>
      </c>
      <c r="E24" s="68">
        <v>0</v>
      </c>
      <c r="F24" s="125">
        <v>0.01</v>
      </c>
      <c r="G24" s="126">
        <f t="shared" si="0"/>
        <v>0.13600000000000001</v>
      </c>
      <c r="H24" s="125">
        <v>9.1999999999999998E-2</v>
      </c>
      <c r="I24" s="125">
        <v>3.4000000000000002E-2</v>
      </c>
      <c r="J24" s="68">
        <v>0</v>
      </c>
      <c r="K24" s="125">
        <v>0.01</v>
      </c>
      <c r="L24" s="127">
        <f t="shared" si="1"/>
        <v>0.13600000000000001</v>
      </c>
      <c r="M24" s="1"/>
    </row>
    <row r="25" spans="1:16" ht="22.5" customHeight="1" x14ac:dyDescent="0.35">
      <c r="A25" s="1"/>
      <c r="B25" s="94" t="s">
        <v>42</v>
      </c>
      <c r="C25" s="125">
        <v>1.825674</v>
      </c>
      <c r="D25" s="125">
        <v>1.1598829999999998</v>
      </c>
      <c r="E25" s="68">
        <v>1.3582267396503616</v>
      </c>
      <c r="F25" s="125">
        <v>1.686230475723969</v>
      </c>
      <c r="G25" s="126">
        <f t="shared" si="0"/>
        <v>6.0300142153743304</v>
      </c>
      <c r="H25" s="125">
        <v>1.6448400000000001</v>
      </c>
      <c r="I25" s="125">
        <v>1.418328</v>
      </c>
      <c r="J25" s="68">
        <v>1.0225990735151755</v>
      </c>
      <c r="K25" s="125">
        <v>1.4861399999999998</v>
      </c>
      <c r="L25" s="127">
        <f t="shared" si="1"/>
        <v>5.5719070735151757</v>
      </c>
      <c r="M25" s="1"/>
      <c r="N25" s="152"/>
      <c r="P25" s="146"/>
    </row>
    <row r="26" spans="1:16" ht="22.5" customHeight="1" x14ac:dyDescent="0.35">
      <c r="A26" s="1"/>
      <c r="B26" s="94" t="s">
        <v>43</v>
      </c>
      <c r="C26" s="125">
        <v>0.51823499999999989</v>
      </c>
      <c r="D26" s="125">
        <v>0.42631000000000002</v>
      </c>
      <c r="E26" s="68">
        <v>0.10465092534593702</v>
      </c>
      <c r="F26" s="125">
        <v>0.30313863995816498</v>
      </c>
      <c r="G26" s="126">
        <f t="shared" si="0"/>
        <v>1.3523345653041021</v>
      </c>
      <c r="H26" s="125">
        <v>0.88889099999999999</v>
      </c>
      <c r="I26" s="125">
        <v>0.73830400000000007</v>
      </c>
      <c r="J26" s="68">
        <v>0.52019231569956148</v>
      </c>
      <c r="K26" s="125">
        <v>0.40568500000000002</v>
      </c>
      <c r="L26" s="127">
        <f t="shared" si="1"/>
        <v>2.5530723156995614</v>
      </c>
      <c r="M26" s="1"/>
      <c r="O26" s="152"/>
    </row>
    <row r="27" spans="1:16" ht="22.5" customHeight="1" x14ac:dyDescent="0.35">
      <c r="A27" s="1"/>
      <c r="B27" s="94" t="s">
        <v>49</v>
      </c>
      <c r="C27" s="125">
        <v>1.7764899999999997</v>
      </c>
      <c r="D27" s="125">
        <v>1.8455570000000001</v>
      </c>
      <c r="E27" s="68">
        <v>2.2550421430442458</v>
      </c>
      <c r="F27" s="125">
        <v>2.5484394040877731</v>
      </c>
      <c r="G27" s="126">
        <f t="shared" si="0"/>
        <v>8.4255285471320178</v>
      </c>
      <c r="H27" s="125">
        <v>1.4508599999999998</v>
      </c>
      <c r="I27" s="125">
        <v>1.1996499999999999</v>
      </c>
      <c r="J27" s="68">
        <v>1.7252645781561415</v>
      </c>
      <c r="K27" s="125">
        <v>1.9670799999999999</v>
      </c>
      <c r="L27" s="127">
        <f t="shared" si="1"/>
        <v>6.3428545781561416</v>
      </c>
      <c r="M27" s="1"/>
      <c r="P27" s="146"/>
    </row>
    <row r="28" spans="1:16" ht="22.5" customHeight="1" x14ac:dyDescent="0.35">
      <c r="A28" s="1"/>
      <c r="B28" s="95" t="s">
        <v>44</v>
      </c>
      <c r="C28" s="125">
        <v>1.1715949999999999</v>
      </c>
      <c r="D28" s="125">
        <v>0.86003400000000008</v>
      </c>
      <c r="E28" s="68">
        <v>0.35844734881270995</v>
      </c>
      <c r="F28" s="125">
        <v>1.1313039472032829</v>
      </c>
      <c r="G28" s="126">
        <f t="shared" si="0"/>
        <v>3.5213802960159928</v>
      </c>
      <c r="H28" s="125">
        <v>0.79672500000000013</v>
      </c>
      <c r="I28" s="125">
        <v>0.98436000000000001</v>
      </c>
      <c r="J28" s="68">
        <v>0.39452869426570236</v>
      </c>
      <c r="K28" s="125">
        <v>0.97956449999999995</v>
      </c>
      <c r="L28" s="127">
        <f t="shared" si="1"/>
        <v>3.1551781942657025</v>
      </c>
      <c r="M28" s="1"/>
      <c r="P28" s="165"/>
    </row>
    <row r="29" spans="1:16" ht="22.5" customHeight="1" x14ac:dyDescent="0.35">
      <c r="A29" s="1"/>
      <c r="B29" s="162" t="s">
        <v>94</v>
      </c>
      <c r="C29" s="125">
        <v>9.1748399999999997</v>
      </c>
      <c r="D29" s="125">
        <v>8.6518889999999988</v>
      </c>
      <c r="E29" s="68">
        <v>8.9336149999999996</v>
      </c>
      <c r="F29" s="125">
        <v>9.7732503072451173</v>
      </c>
      <c r="G29" s="126">
        <f t="shared" si="0"/>
        <v>36.533594307245117</v>
      </c>
      <c r="H29" s="125">
        <v>6.2966399999999991</v>
      </c>
      <c r="I29" s="125">
        <v>6.175249</v>
      </c>
      <c r="J29" s="68">
        <v>6.1922199999999989</v>
      </c>
      <c r="K29" s="125">
        <v>8.5650650000000006</v>
      </c>
      <c r="L29" s="127">
        <f t="shared" si="1"/>
        <v>27.229173999999997</v>
      </c>
      <c r="M29" s="1"/>
      <c r="P29" s="146"/>
    </row>
    <row r="30" spans="1:16" ht="22.5" customHeight="1" x14ac:dyDescent="0.35">
      <c r="A30" s="1"/>
      <c r="B30" s="162" t="s">
        <v>95</v>
      </c>
      <c r="C30" s="125">
        <v>8.8139999999999996E-2</v>
      </c>
      <c r="D30" s="125">
        <v>0</v>
      </c>
      <c r="E30" s="68">
        <v>0</v>
      </c>
      <c r="F30" s="125">
        <v>1.3980000000000001E-2</v>
      </c>
      <c r="G30" s="126">
        <f t="shared" si="0"/>
        <v>0.10212</v>
      </c>
      <c r="H30" s="125">
        <v>2.6179999999999998E-2</v>
      </c>
      <c r="I30" s="125">
        <v>0</v>
      </c>
      <c r="J30" s="68">
        <v>0</v>
      </c>
      <c r="K30" s="125">
        <v>1.7139999999999999E-2</v>
      </c>
      <c r="L30" s="127">
        <f t="shared" si="1"/>
        <v>4.3319999999999997E-2</v>
      </c>
      <c r="M30" s="1"/>
      <c r="P30" s="146"/>
    </row>
    <row r="31" spans="1:16" ht="22.5" customHeight="1" x14ac:dyDescent="0.35">
      <c r="A31" s="1"/>
      <c r="B31" s="94" t="s">
        <v>45</v>
      </c>
      <c r="C31" s="125">
        <v>0.51739999999999997</v>
      </c>
      <c r="D31" s="125">
        <v>0.70899999999999996</v>
      </c>
      <c r="E31" s="68">
        <v>0.43149999999999999</v>
      </c>
      <c r="F31" s="125">
        <v>0.46198</v>
      </c>
      <c r="G31" s="126">
        <f t="shared" si="0"/>
        <v>2.1198799999999998</v>
      </c>
      <c r="H31" s="125">
        <v>0.59199999999999997</v>
      </c>
      <c r="I31" s="125">
        <v>0.79100000000000004</v>
      </c>
      <c r="J31" s="68">
        <v>1.1216300000000001</v>
      </c>
      <c r="K31" s="125">
        <v>0.58825000000000005</v>
      </c>
      <c r="L31" s="127">
        <f t="shared" si="1"/>
        <v>3.0928800000000001</v>
      </c>
      <c r="M31" s="1"/>
    </row>
    <row r="32" spans="1:16" ht="22.5" customHeight="1" x14ac:dyDescent="0.35">
      <c r="A32" s="1"/>
      <c r="B32" s="96" t="s">
        <v>88</v>
      </c>
      <c r="C32" s="143">
        <f>SUM(C12:C31)</f>
        <v>64.294416000000012</v>
      </c>
      <c r="D32" s="143">
        <f t="shared" ref="D32:F32" si="2">SUM(D12:D31)</f>
        <v>68.268975999999995</v>
      </c>
      <c r="E32" s="143">
        <f t="shared" si="2"/>
        <v>57.097584934143839</v>
      </c>
      <c r="F32" s="143">
        <f t="shared" si="2"/>
        <v>66.728529445749913</v>
      </c>
      <c r="G32" s="128">
        <f>SUM(G12:G31)</f>
        <v>256.38950637989376</v>
      </c>
      <c r="H32" s="212">
        <f t="shared" ref="H32:K32" si="3">SUM(H12:H31)</f>
        <v>58.198707999999996</v>
      </c>
      <c r="I32" s="129">
        <f t="shared" si="3"/>
        <v>58.663322999999998</v>
      </c>
      <c r="J32" s="129">
        <f t="shared" si="3"/>
        <v>52.057950566824211</v>
      </c>
      <c r="K32" s="129">
        <f t="shared" si="3"/>
        <v>64.661257500000005</v>
      </c>
      <c r="L32" s="211">
        <f>SUM(L12:L31)</f>
        <v>233.5812390668242</v>
      </c>
      <c r="M32" s="1"/>
      <c r="P32" s="146"/>
    </row>
    <row r="33" spans="1:15" ht="14.25" customHeight="1" x14ac:dyDescent="0.35">
      <c r="A33" s="1"/>
      <c r="B33" s="109"/>
      <c r="C33" s="110"/>
      <c r="D33" s="111"/>
      <c r="E33" s="112"/>
      <c r="F33" s="113"/>
      <c r="G33" s="114"/>
      <c r="H33" s="1"/>
      <c r="I33" s="1"/>
      <c r="J33" s="1"/>
      <c r="K33" s="1"/>
      <c r="L33" s="1"/>
      <c r="M33" s="1"/>
    </row>
    <row r="34" spans="1:15" ht="8.25" customHeight="1" x14ac:dyDescent="0.35">
      <c r="B34" s="97"/>
      <c r="C34" s="115"/>
      <c r="D34" s="118"/>
      <c r="E34" s="119"/>
      <c r="F34" s="117"/>
      <c r="G34" s="116"/>
    </row>
    <row r="35" spans="1:15" ht="14.25" customHeight="1" x14ac:dyDescent="0.35">
      <c r="B35" s="97" t="s">
        <v>46</v>
      </c>
      <c r="C35" s="115"/>
      <c r="D35" s="115"/>
      <c r="E35" s="115"/>
      <c r="F35" s="115"/>
      <c r="G35" s="116"/>
    </row>
    <row r="36" spans="1:15" ht="14.25" customHeight="1" x14ac:dyDescent="0.35">
      <c r="B36" s="97"/>
      <c r="C36" s="186"/>
      <c r="D36" s="148"/>
      <c r="E36" s="183"/>
      <c r="F36" s="124"/>
      <c r="G36" s="116"/>
      <c r="I36" s="146"/>
      <c r="K36" s="147"/>
    </row>
    <row r="37" spans="1:15" ht="14.25" customHeight="1" x14ac:dyDescent="0.35">
      <c r="B37" s="97" t="s">
        <v>50</v>
      </c>
      <c r="C37" s="192"/>
      <c r="D37" s="200"/>
      <c r="E37" s="183"/>
      <c r="F37" s="117"/>
      <c r="G37" s="116"/>
    </row>
    <row r="38" spans="1:15" ht="14.25" customHeight="1" x14ac:dyDescent="0.3">
      <c r="C38" s="186"/>
      <c r="D38" s="17"/>
      <c r="E38" s="17"/>
      <c r="F38" s="17"/>
      <c r="G38" s="17"/>
      <c r="H38" s="17"/>
      <c r="I38" s="17"/>
      <c r="J38" s="17"/>
    </row>
    <row r="39" spans="1:15" ht="14.25" customHeight="1" x14ac:dyDescent="0.3">
      <c r="C39" s="186"/>
      <c r="D39" s="201"/>
      <c r="E39" s="17"/>
      <c r="F39" s="17"/>
      <c r="G39" s="17"/>
      <c r="H39" s="17"/>
      <c r="I39" s="17"/>
      <c r="J39" s="17"/>
    </row>
    <row r="40" spans="1:15" ht="14.25" customHeight="1" x14ac:dyDescent="0.3">
      <c r="C40" s="199"/>
      <c r="D40" s="17"/>
      <c r="E40" s="17"/>
      <c r="F40" s="17"/>
      <c r="G40" s="17"/>
      <c r="H40" s="17"/>
      <c r="I40" s="17"/>
      <c r="J40" s="17"/>
    </row>
    <row r="42" spans="1:15" ht="14.25" customHeight="1" x14ac:dyDescent="0.3">
      <c r="D42" s="187"/>
    </row>
    <row r="44" spans="1:15" ht="14.25" customHeight="1" x14ac:dyDescent="0.3">
      <c r="D44" s="187"/>
    </row>
    <row r="46" spans="1:15" ht="13" x14ac:dyDescent="0.3">
      <c r="O46" s="209"/>
    </row>
    <row r="47" spans="1:15" ht="13" x14ac:dyDescent="0.3"/>
    <row r="48" spans="1:15" ht="13" x14ac:dyDescent="0.3"/>
  </sheetData>
  <phoneticPr fontId="0" type="noConversion"/>
  <printOptions horizontalCentered="1"/>
  <pageMargins left="0" right="0" top="0.39370078740157483" bottom="0.39370078740157483" header="0.19685039370078741" footer="0.19685039370078741"/>
  <pageSetup paperSize="9" scale="70" orientation="landscape"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B45"/>
  <sheetViews>
    <sheetView showGridLines="0" zoomScale="85" zoomScaleNormal="85" zoomScaleSheetLayoutView="75" workbookViewId="0">
      <selection activeCell="AJ27" sqref="AJ27"/>
    </sheetView>
  </sheetViews>
  <sheetFormatPr defaultColWidth="9.26953125" defaultRowHeight="12.5" x14ac:dyDescent="0.25"/>
  <cols>
    <col min="1" max="2" width="2.54296875" style="171" customWidth="1"/>
    <col min="3" max="5" width="5.54296875" style="171" customWidth="1"/>
    <col min="6" max="6" width="5.26953125" style="171" customWidth="1"/>
    <col min="7" max="10" width="5.54296875" style="171" customWidth="1"/>
    <col min="11" max="11" width="2.54296875" style="171" customWidth="1"/>
    <col min="12" max="12" width="7.54296875" style="171" customWidth="1"/>
    <col min="13" max="15" width="5.54296875" style="171" customWidth="1"/>
    <col min="16" max="16" width="7.54296875" style="171" customWidth="1"/>
    <col min="17" max="52" width="5.54296875" style="171" customWidth="1"/>
    <col min="53" max="16384" width="9.26953125" style="171"/>
  </cols>
  <sheetData>
    <row r="1" spans="2:28" ht="34" x14ac:dyDescent="0.35">
      <c r="B1" s="167" t="s">
        <v>91</v>
      </c>
      <c r="C1" s="168"/>
      <c r="D1" s="168"/>
      <c r="E1" s="168"/>
      <c r="F1" s="168"/>
      <c r="G1" s="168"/>
      <c r="H1" s="168"/>
      <c r="I1" s="168"/>
      <c r="J1" s="168"/>
      <c r="K1" s="168"/>
      <c r="L1" s="168"/>
      <c r="M1" s="168"/>
      <c r="N1" s="168"/>
      <c r="O1" s="168"/>
      <c r="P1" s="168"/>
      <c r="Q1" s="168"/>
      <c r="R1" s="168"/>
      <c r="S1" s="168"/>
      <c r="T1" s="169"/>
      <c r="U1" s="169"/>
      <c r="V1" s="169"/>
      <c r="W1" s="169"/>
      <c r="X1" s="169"/>
      <c r="Y1" s="169"/>
      <c r="Z1" s="169"/>
      <c r="AA1" s="169"/>
      <c r="AB1" s="170"/>
    </row>
    <row r="2" spans="2:28" x14ac:dyDescent="0.25">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row>
    <row r="43" spans="2:18" ht="13" thickBot="1" x14ac:dyDescent="0.3"/>
    <row r="44" spans="2:18" s="172" customFormat="1" ht="23.25" customHeight="1" thickBot="1" x14ac:dyDescent="0.3">
      <c r="D44" s="171"/>
      <c r="E44" s="173"/>
      <c r="F44" s="174"/>
      <c r="G44" s="175" t="s">
        <v>92</v>
      </c>
      <c r="H44" s="176"/>
      <c r="I44" s="177"/>
      <c r="J44" s="176"/>
      <c r="K44" s="176"/>
      <c r="L44" s="178">
        <v>2024</v>
      </c>
      <c r="M44" s="177"/>
      <c r="N44" s="177"/>
      <c r="O44" s="177"/>
      <c r="P44" s="179">
        <v>2025</v>
      </c>
      <c r="Q44" s="180"/>
      <c r="R44" s="171"/>
    </row>
    <row r="45" spans="2:18" s="181" customFormat="1" ht="14.25" customHeight="1" x14ac:dyDescent="0.3">
      <c r="B45" s="171"/>
      <c r="C45" s="171"/>
      <c r="D45" s="171"/>
      <c r="E45" s="171"/>
      <c r="F45" s="171"/>
      <c r="G45" s="171"/>
      <c r="H45" s="171"/>
      <c r="I45" s="171"/>
      <c r="J45" s="171"/>
      <c r="K45" s="171"/>
    </row>
  </sheetData>
  <printOptions horizontalCentered="1"/>
  <pageMargins left="0" right="0" top="0.59055118110236227" bottom="0" header="0.39370078740157483" footer="0.39370078740157483"/>
  <pageSetup paperSize="9" scale="91" orientation="landscape" horizontalDpi="429496729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202</vt:i4>
      </vt:variant>
    </vt:vector>
  </HeadingPairs>
  <TitlesOfParts>
    <vt:vector size="209" baseType="lpstr">
      <vt:lpstr>Delivery of compounds 2025</vt:lpstr>
      <vt:lpstr>Delivery of compounds 2024</vt:lpstr>
      <vt:lpstr>Deliveries outside NI  </vt:lpstr>
      <vt:lpstr>Raw material usage  </vt:lpstr>
      <vt:lpstr>Raw materials sold direct </vt:lpstr>
      <vt:lpstr>Graphs</vt:lpstr>
      <vt:lpstr>Sheet1</vt:lpstr>
      <vt:lpstr>'Raw material usage  '!ACTUALA</vt:lpstr>
      <vt:lpstr>'Raw materials sold direct '!ACTUALA</vt:lpstr>
      <vt:lpstr>'Raw material usage  '!barlni_q1</vt:lpstr>
      <vt:lpstr>'Raw materials sold direct '!barlni_q1</vt:lpstr>
      <vt:lpstr>'Raw material usage  '!barlni_q2</vt:lpstr>
      <vt:lpstr>'Raw materials sold direct '!barlni_q2</vt:lpstr>
      <vt:lpstr>'Raw material usage  '!barlni_q3</vt:lpstr>
      <vt:lpstr>'Raw materials sold direct '!barlni_q3</vt:lpstr>
      <vt:lpstr>'Raw material usage  '!barlni_q4</vt:lpstr>
      <vt:lpstr>'Raw materials sold direct '!barlni_q4</vt:lpstr>
      <vt:lpstr>'Raw material usage  '!barlni_tot</vt:lpstr>
      <vt:lpstr>'Raw materials sold direct '!barlni_tot</vt:lpstr>
      <vt:lpstr>'Raw material usage  '!bean_q1</vt:lpstr>
      <vt:lpstr>'Raw materials sold direct '!bean_q1</vt:lpstr>
      <vt:lpstr>'Raw material usage  '!bean_q2</vt:lpstr>
      <vt:lpstr>'Raw materials sold direct '!bean_q2</vt:lpstr>
      <vt:lpstr>'Raw material usage  '!bean_q3</vt:lpstr>
      <vt:lpstr>'Raw materials sold direct '!bean_q3</vt:lpstr>
      <vt:lpstr>'Raw material usage  '!bean_q4</vt:lpstr>
      <vt:lpstr>'Raw materials sold direct '!bean_q4</vt:lpstr>
      <vt:lpstr>'Raw material usage  '!bean_tot</vt:lpstr>
      <vt:lpstr>'Raw materials sold direct '!bean_tot</vt:lpstr>
      <vt:lpstr>'Raw material usage  '!bone_q1</vt:lpstr>
      <vt:lpstr>'Raw material usage  '!bone_q2</vt:lpstr>
      <vt:lpstr>'Raw material usage  '!bone_q3</vt:lpstr>
      <vt:lpstr>'Raw material usage  '!bone_q4</vt:lpstr>
      <vt:lpstr>'Raw material usage  '!bone_tot</vt:lpstr>
      <vt:lpstr>'Raw material usage  '!cerby_q1</vt:lpstr>
      <vt:lpstr>'Raw materials sold direct '!cerby_q1</vt:lpstr>
      <vt:lpstr>'Raw material usage  '!cerby_q2</vt:lpstr>
      <vt:lpstr>'Raw materials sold direct '!cerby_q2</vt:lpstr>
      <vt:lpstr>'Raw material usage  '!cerby_q3</vt:lpstr>
      <vt:lpstr>'Raw materials sold direct '!cerby_q3</vt:lpstr>
      <vt:lpstr>'Raw material usage  '!cerby_q4</vt:lpstr>
      <vt:lpstr>'Raw materials sold direct '!cerby_q4</vt:lpstr>
      <vt:lpstr>'Raw material usage  '!cerby_tot</vt:lpstr>
      <vt:lpstr>'Raw materials sold direct '!cerby_tot</vt:lpstr>
      <vt:lpstr>'Raw material usage  '!citrus_q1</vt:lpstr>
      <vt:lpstr>'Raw materials sold direct '!citrus_q1</vt:lpstr>
      <vt:lpstr>'Raw material usage  '!citrus_q2</vt:lpstr>
      <vt:lpstr>'Raw materials sold direct '!citrus_q2</vt:lpstr>
      <vt:lpstr>'Raw material usage  '!citrus_q3</vt:lpstr>
      <vt:lpstr>'Raw materials sold direct '!citrus_q3</vt:lpstr>
      <vt:lpstr>'Raw material usage  '!citrus_q4</vt:lpstr>
      <vt:lpstr>'Raw materials sold direct '!citrus_q4</vt:lpstr>
      <vt:lpstr>'Raw material usage  '!citrus_tot</vt:lpstr>
      <vt:lpstr>'Raw materials sold direct '!citrus_tot</vt:lpstr>
      <vt:lpstr>'Raw material usage  '!fish_q1</vt:lpstr>
      <vt:lpstr>'Raw materials sold direct '!fish_q1</vt:lpstr>
      <vt:lpstr>'Raw material usage  '!fish_q2</vt:lpstr>
      <vt:lpstr>'Raw materials sold direct '!fish_q2</vt:lpstr>
      <vt:lpstr>'Raw material usage  '!fish_q3</vt:lpstr>
      <vt:lpstr>'Raw materials sold direct '!fish_q3</vt:lpstr>
      <vt:lpstr>'Raw material usage  '!fish_q4</vt:lpstr>
      <vt:lpstr>'Raw materials sold direct '!fish_q4</vt:lpstr>
      <vt:lpstr>'Raw material usage  '!fish_tot</vt:lpstr>
      <vt:lpstr>'Raw materials sold direct '!fish_tot</vt:lpstr>
      <vt:lpstr>'Raw material usage  '!forage_q1</vt:lpstr>
      <vt:lpstr>'Raw materials sold direct '!forage_q1</vt:lpstr>
      <vt:lpstr>'Raw material usage  '!forage_q2</vt:lpstr>
      <vt:lpstr>'Raw materials sold direct '!forage_q2</vt:lpstr>
      <vt:lpstr>'Raw material usage  '!forage_q3</vt:lpstr>
      <vt:lpstr>'Raw materials sold direct '!forage_q3</vt:lpstr>
      <vt:lpstr>'Raw material usage  '!forage_q4</vt:lpstr>
      <vt:lpstr>'Raw materials sold direct '!forage_q4</vt:lpstr>
      <vt:lpstr>'Raw material usage  '!forage_tot</vt:lpstr>
      <vt:lpstr>'Raw materials sold direct '!forage_tot</vt:lpstr>
      <vt:lpstr>'Raw material usage  '!maize_q1</vt:lpstr>
      <vt:lpstr>'Raw materials sold direct '!maize_q1</vt:lpstr>
      <vt:lpstr>'Raw material usage  '!maize_q2</vt:lpstr>
      <vt:lpstr>'Raw materials sold direct '!maize_q2</vt:lpstr>
      <vt:lpstr>'Raw material usage  '!maize_q3</vt:lpstr>
      <vt:lpstr>'Raw materials sold direct '!maize_q3</vt:lpstr>
      <vt:lpstr>'Raw material usage  '!maize_q4</vt:lpstr>
      <vt:lpstr>'Raw materials sold direct '!maize_q4</vt:lpstr>
      <vt:lpstr>'Raw material usage  '!maize_tot</vt:lpstr>
      <vt:lpstr>'Raw materials sold direct '!maize_tot</vt:lpstr>
      <vt:lpstr>'Raw material usage  '!maizegl_q1</vt:lpstr>
      <vt:lpstr>'Raw materials sold direct '!maizegl_q1</vt:lpstr>
      <vt:lpstr>'Raw material usage  '!maizegl_q2</vt:lpstr>
      <vt:lpstr>'Raw materials sold direct '!maizegl_q2</vt:lpstr>
      <vt:lpstr>'Raw material usage  '!maizegl_q3</vt:lpstr>
      <vt:lpstr>'Raw materials sold direct '!maizegl_q3</vt:lpstr>
      <vt:lpstr>'Raw material usage  '!maizegl_q4</vt:lpstr>
      <vt:lpstr>'Raw materials sold direct '!maizegl_q4</vt:lpstr>
      <vt:lpstr>'Raw material usage  '!maizegl_tot</vt:lpstr>
      <vt:lpstr>'Raw materials sold direct '!maizegl_tot</vt:lpstr>
      <vt:lpstr>'Raw material usage  '!malt_q1</vt:lpstr>
      <vt:lpstr>'Raw materials sold direct '!malt_q1</vt:lpstr>
      <vt:lpstr>'Raw material usage  '!malt_q2</vt:lpstr>
      <vt:lpstr>'Raw materials sold direct '!malt_q2</vt:lpstr>
      <vt:lpstr>'Raw material usage  '!malt_q3</vt:lpstr>
      <vt:lpstr>'Raw materials sold direct '!malt_q3</vt:lpstr>
      <vt:lpstr>'Raw material usage  '!malt_q4</vt:lpstr>
      <vt:lpstr>'Raw materials sold direct '!malt_q4</vt:lpstr>
      <vt:lpstr>'Raw material usage  '!malt_tot</vt:lpstr>
      <vt:lpstr>'Raw materials sold direct '!malt_tot</vt:lpstr>
      <vt:lpstr>'Raw material usage  '!milk_q1</vt:lpstr>
      <vt:lpstr>'Raw materials sold direct '!milk_q1</vt:lpstr>
      <vt:lpstr>'Raw material usage  '!milk_q2</vt:lpstr>
      <vt:lpstr>'Raw materials sold direct '!milk_q2</vt:lpstr>
      <vt:lpstr>'Raw material usage  '!milk_q3</vt:lpstr>
      <vt:lpstr>'Raw materials sold direct '!milk_q3</vt:lpstr>
      <vt:lpstr>'Raw material usage  '!milk_q4</vt:lpstr>
      <vt:lpstr>'Raw materials sold direct '!milk_q4</vt:lpstr>
      <vt:lpstr>'Raw material usage  '!milk_tot</vt:lpstr>
      <vt:lpstr>'Raw materials sold direct '!milk_tot</vt:lpstr>
      <vt:lpstr>'Raw material usage  '!minvit_q1</vt:lpstr>
      <vt:lpstr>'Raw materials sold direct '!minvit_q1</vt:lpstr>
      <vt:lpstr>'Raw material usage  '!minvit_q2</vt:lpstr>
      <vt:lpstr>'Raw materials sold direct '!minvit_q2</vt:lpstr>
      <vt:lpstr>'Raw material usage  '!minvit_q3</vt:lpstr>
      <vt:lpstr>'Raw materials sold direct '!minvit_q3</vt:lpstr>
      <vt:lpstr>'Raw material usage  '!minvit_q4</vt:lpstr>
      <vt:lpstr>'Raw materials sold direct '!minvit_q4</vt:lpstr>
      <vt:lpstr>'Raw material usage  '!minvit_tot</vt:lpstr>
      <vt:lpstr>'Raw materials sold direct '!minvit_tot</vt:lpstr>
      <vt:lpstr>'Raw material usage  '!mol_q1</vt:lpstr>
      <vt:lpstr>'Raw materials sold direct '!mol_q1</vt:lpstr>
      <vt:lpstr>'Raw material usage  '!mol_q2</vt:lpstr>
      <vt:lpstr>'Raw materials sold direct '!mol_q2</vt:lpstr>
      <vt:lpstr>'Raw material usage  '!mol_q3</vt:lpstr>
      <vt:lpstr>'Raw materials sold direct '!mol_q3</vt:lpstr>
      <vt:lpstr>'Raw material usage  '!mol_q4</vt:lpstr>
      <vt:lpstr>'Raw materials sold direct '!mol_q4</vt:lpstr>
      <vt:lpstr>'Raw material usage  '!mol_tot</vt:lpstr>
      <vt:lpstr>'Raw materials sold direct '!mol_tot</vt:lpstr>
      <vt:lpstr>'Raw material usage  '!othmat_q1</vt:lpstr>
      <vt:lpstr>'Raw materials sold direct '!othmat_q1</vt:lpstr>
      <vt:lpstr>'Raw material usage  '!othmat_q2</vt:lpstr>
      <vt:lpstr>'Raw materials sold direct '!othmat_q2</vt:lpstr>
      <vt:lpstr>'Raw material usage  '!othmat_q3</vt:lpstr>
      <vt:lpstr>'Raw materials sold direct '!othmat_q3</vt:lpstr>
      <vt:lpstr>'Raw material usage  '!othmat_q4</vt:lpstr>
      <vt:lpstr>'Raw materials sold direct '!othmat_q4</vt:lpstr>
      <vt:lpstr>'Raw material usage  '!othmat_tot</vt:lpstr>
      <vt:lpstr>'Raw materials sold direct '!othmat_tot</vt:lpstr>
      <vt:lpstr>'Raw material usage  '!othoils_q1</vt:lpstr>
      <vt:lpstr>'Raw materials sold direct '!othoils_q1</vt:lpstr>
      <vt:lpstr>'Raw material usage  '!othoils_q2</vt:lpstr>
      <vt:lpstr>'Raw materials sold direct '!othoils_q2</vt:lpstr>
      <vt:lpstr>'Raw material usage  '!othoils_q3</vt:lpstr>
      <vt:lpstr>'Raw materials sold direct '!othoils_q3</vt:lpstr>
      <vt:lpstr>'Raw material usage  '!othoils_q4</vt:lpstr>
      <vt:lpstr>'Raw materials sold direct '!othoils_q4</vt:lpstr>
      <vt:lpstr>'Raw material usage  '!othoils_tot</vt:lpstr>
      <vt:lpstr>'Raw materials sold direct '!othoils_tot</vt:lpstr>
      <vt:lpstr>'Deliveries outside NI  '!Print_Area</vt:lpstr>
      <vt:lpstr>Graphs!Print_Area</vt:lpstr>
      <vt:lpstr>'Raw material usage  '!QTR1A</vt:lpstr>
      <vt:lpstr>'Raw materials sold direct '!QTR1A</vt:lpstr>
      <vt:lpstr>'Raw material usage  '!QTR2A</vt:lpstr>
      <vt:lpstr>'Raw materials sold direct '!QTR2A</vt:lpstr>
      <vt:lpstr>'Raw material usage  '!QTR3A</vt:lpstr>
      <vt:lpstr>'Raw materials sold direct '!QTR3A</vt:lpstr>
      <vt:lpstr>'Raw material usage  '!QTR4A</vt:lpstr>
      <vt:lpstr>'Raw materials sold direct '!QTR4A</vt:lpstr>
      <vt:lpstr>'Raw material usage  '!rapecake_q1</vt:lpstr>
      <vt:lpstr>'Raw material usage  '!rapecake_q2</vt:lpstr>
      <vt:lpstr>'Raw material usage  '!rapecake_q3</vt:lpstr>
      <vt:lpstr>'Raw material usage  '!rapecake_q4</vt:lpstr>
      <vt:lpstr>'Raw material usage  '!rapecake_tot</vt:lpstr>
      <vt:lpstr>'Raw material usage  '!root_q1</vt:lpstr>
      <vt:lpstr>'Raw materials sold direct '!root_q1</vt:lpstr>
      <vt:lpstr>'Raw material usage  '!root_q2</vt:lpstr>
      <vt:lpstr>'Raw materials sold direct '!root_q2</vt:lpstr>
      <vt:lpstr>'Raw material usage  '!root_q3</vt:lpstr>
      <vt:lpstr>'Raw materials sold direct '!root_q3</vt:lpstr>
      <vt:lpstr>'Raw material usage  '!root_q4</vt:lpstr>
      <vt:lpstr>'Raw materials sold direct '!root_q4</vt:lpstr>
      <vt:lpstr>'Raw material usage  '!root_tot</vt:lpstr>
      <vt:lpstr>'Raw materials sold direct '!root_tot</vt:lpstr>
      <vt:lpstr>'Raw material usage  '!soyacake_q1</vt:lpstr>
      <vt:lpstr>'Raw materials sold direct '!soyacake_q1</vt:lpstr>
      <vt:lpstr>'Raw material usage  '!soyacake_q2</vt:lpstr>
      <vt:lpstr>'Raw materials sold direct '!soyacake_q2</vt:lpstr>
      <vt:lpstr>'Raw material usage  '!soyacake_q3</vt:lpstr>
      <vt:lpstr>'Raw materials sold direct '!soyacake_q3</vt:lpstr>
      <vt:lpstr>'Raw material usage  '!soyacake_q4</vt:lpstr>
      <vt:lpstr>'Raw materials sold direct '!soyacake_q4</vt:lpstr>
      <vt:lpstr>'Raw material usage  '!soyacake_tot</vt:lpstr>
      <vt:lpstr>'Raw materials sold direct '!soyacake_tot</vt:lpstr>
      <vt:lpstr>'Raw material usage  '!tot_q1</vt:lpstr>
      <vt:lpstr>'Raw materials sold direct '!tot_q1</vt:lpstr>
      <vt:lpstr>'Raw material usage  '!tot_q2</vt:lpstr>
      <vt:lpstr>'Raw materials sold direct '!tot_q2</vt:lpstr>
      <vt:lpstr>'Raw material usage  '!tot_q3</vt:lpstr>
      <vt:lpstr>'Raw materials sold direct '!tot_q3</vt:lpstr>
      <vt:lpstr>'Raw material usage  '!tot_q4</vt:lpstr>
      <vt:lpstr>'Raw materials sold direct '!tot_q4</vt:lpstr>
      <vt:lpstr>'Raw material usage  '!total</vt:lpstr>
      <vt:lpstr>'Raw materials sold direct '!total</vt:lpstr>
      <vt:lpstr>'Raw material usage  '!wheatni_q1</vt:lpstr>
      <vt:lpstr>'Raw materials sold direct '!wheatni_q1</vt:lpstr>
      <vt:lpstr>'Raw material usage  '!wheatni_q2</vt:lpstr>
      <vt:lpstr>'Raw materials sold direct '!wheatni_q2</vt:lpstr>
      <vt:lpstr>'Raw material usage  '!wheatni_q3</vt:lpstr>
      <vt:lpstr>'Raw materials sold direct '!wheatni_q3</vt:lpstr>
      <vt:lpstr>'Raw material usage  '!wheatni_q4</vt:lpstr>
      <vt:lpstr>'Raw materials sold direct '!wheatni_q4</vt:lpstr>
      <vt:lpstr>'Raw material usage  '!wheatni_tot</vt:lpstr>
      <vt:lpstr>'Raw materials sold direct '!wheatni_tot</vt:lpstr>
    </vt:vector>
  </TitlesOfParts>
  <Company>DARDNI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Pickett, David</cp:lastModifiedBy>
  <cp:lastPrinted>2017-06-15T11:21:05Z</cp:lastPrinted>
  <dcterms:created xsi:type="dcterms:W3CDTF">2006-03-14T09:05:56Z</dcterms:created>
  <dcterms:modified xsi:type="dcterms:W3CDTF">2026-03-11T09:28:25Z</dcterms:modified>
</cp:coreProperties>
</file>