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4.xml" ContentType="application/vnd.openxmlformats-officedocument.drawing+xml"/>
  <Override PartName="/xl/tables/table6.xml" ContentType="application/vnd.openxmlformats-officedocument.spreadsheetml.table+xml"/>
  <Override PartName="/xl/charts/chart2.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tables/table7.xml" ContentType="application/vnd.openxmlformats-officedocument.spreadsheetml.table+xml"/>
  <Override PartName="/xl/charts/chart3.xml" ContentType="application/vnd.openxmlformats-officedocument.drawingml.chart+xml"/>
  <Override PartName="/xl/theme/themeOverride3.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theme/themeOverride7.xml" ContentType="application/vnd.openxmlformats-officedocument.themeOverride+xml"/>
  <Override PartName="/xl/charts/chart8.xml" ContentType="application/vnd.openxmlformats-officedocument.drawingml.chart+xml"/>
  <Override PartName="/xl/theme/themeOverride8.xml" ContentType="application/vnd.openxmlformats-officedocument.themeOverride+xml"/>
  <Override PartName="/xl/charts/chart9.xml" ContentType="application/vnd.openxmlformats-officedocument.drawingml.chart+xml"/>
  <Override PartName="/xl/theme/themeOverride9.xml" ContentType="application/vnd.openxmlformats-officedocument.themeOverride+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9.xml" ContentType="application/vnd.openxmlformats-officedocument.drawing+xml"/>
  <Override PartName="/xl/charts/chart12.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2.xml" ContentType="application/vnd.openxmlformats-officedocument.themeOverride+xml"/>
  <Override PartName="/xl/tables/table12.xml" ContentType="application/vnd.openxmlformats-officedocument.spreadsheetml.table+xml"/>
  <Override PartName="/xl/drawings/drawing10.xml" ContentType="application/vnd.openxmlformats-officedocument.drawing+xml"/>
  <Override PartName="/xl/charts/chart13.xml" ContentType="application/vnd.openxmlformats-officedocument.drawingml.chart+xml"/>
  <Override PartName="/xl/charts/style2.xml" ContentType="application/vnd.ms-office.chartstyle+xml"/>
  <Override PartName="/xl/charts/colors2.xml" ContentType="application/vnd.ms-office.chartcolorstyle+xml"/>
  <Override PartName="/xl/tables/table13.xml" ContentType="application/vnd.openxmlformats-officedocument.spreadsheetml.table+xml"/>
  <Override PartName="/xl/drawings/drawing11.xml" ContentType="application/vnd.openxmlformats-officedocument.drawing+xml"/>
  <Override PartName="/xl/tables/table14.xml" ContentType="application/vnd.openxmlformats-officedocument.spreadsheetml.table+xml"/>
  <Override PartName="/xl/charts/chart14.xml" ContentType="application/vnd.openxmlformats-officedocument.drawingml.chart+xml"/>
  <Override PartName="/xl/theme/themeOverride13.xml" ContentType="application/vnd.openxmlformats-officedocument.themeOverrid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2357141\Documents\Greenhouse Gas Inventories\NI GHGI 2024\For webpage\"/>
    </mc:Choice>
  </mc:AlternateContent>
  <xr:revisionPtr revIDLastSave="0" documentId="13_ncr:1_{67CD9546-173D-42C4-BDB9-27EF2D7AD682}" xr6:coauthVersionLast="47" xr6:coauthVersionMax="47" xr10:uidLastSave="{00000000-0000-0000-0000-000000000000}"/>
  <bookViews>
    <workbookView xWindow="-110" yWindow="-110" windowWidth="19420" windowHeight="10300" xr2:uid="{00000000-000D-0000-FFFF-FFFF00000000}"/>
  </bookViews>
  <sheets>
    <sheet name="Cover sheet" sheetId="1" r:id="rId1"/>
    <sheet name="Contents" sheetId="2" r:id="rId2"/>
    <sheet name="Figure_1" sheetId="12" r:id="rId3"/>
    <sheet name="Table_1" sheetId="3" r:id="rId4"/>
    <sheet name="Figure_2" sheetId="13" r:id="rId5"/>
    <sheet name="Figure_3" sheetId="14" r:id="rId6"/>
    <sheet name="Figure_4" sheetId="15" r:id="rId7"/>
    <sheet name="Table_2" sheetId="4" r:id="rId8"/>
    <sheet name="Table_3" sheetId="5" r:id="rId9"/>
    <sheet name="Table_4" sheetId="6" r:id="rId10"/>
    <sheet name="Figure_5" sheetId="16" r:id="rId11"/>
    <sheet name="Table_5" sheetId="7" r:id="rId12"/>
    <sheet name="Figure_6" sheetId="18" r:id="rId13"/>
    <sheet name="Table_6" sheetId="8" r:id="rId14"/>
    <sheet name="Figure_7" sheetId="17" r:id="rId15"/>
    <sheet name="Table_7" sheetId="9" r:id="rId16"/>
    <sheet name="Table_8" sheetId="10" r:id="rId17"/>
    <sheet name="Table_9" sheetId="11"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2" l="1"/>
  <c r="B16" i="2"/>
  <c r="C13" i="8"/>
  <c r="D13" i="8"/>
  <c r="E13" i="8"/>
  <c r="F13" i="8"/>
  <c r="G13" i="8"/>
  <c r="H13" i="8"/>
  <c r="I13" i="8"/>
  <c r="B13" i="8"/>
  <c r="B36" i="14"/>
  <c r="F15" i="4"/>
  <c r="F16" i="4"/>
  <c r="F17" i="4"/>
  <c r="F18" i="4"/>
  <c r="F14" i="4"/>
  <c r="E16" i="4"/>
  <c r="E17" i="4"/>
  <c r="E18" i="4"/>
  <c r="E15" i="4"/>
  <c r="E14" i="4"/>
  <c r="F7" i="4"/>
  <c r="F8" i="4"/>
  <c r="F9" i="4"/>
  <c r="F10" i="4"/>
  <c r="F6" i="4"/>
  <c r="E7" i="4"/>
  <c r="E8" i="4"/>
  <c r="E9" i="4"/>
  <c r="E10" i="4"/>
  <c r="E6" i="4"/>
  <c r="G6" i="9"/>
  <c r="G7" i="9"/>
  <c r="G8" i="9"/>
  <c r="G9" i="9"/>
  <c r="G10" i="9"/>
  <c r="G11" i="9"/>
  <c r="G12" i="9"/>
  <c r="G13" i="9"/>
  <c r="G5" i="9"/>
  <c r="F6" i="9"/>
  <c r="F7" i="9"/>
  <c r="F8" i="9"/>
  <c r="F9" i="9"/>
  <c r="F10" i="9"/>
  <c r="F11" i="9"/>
  <c r="F12" i="9"/>
  <c r="F13" i="9"/>
  <c r="F5" i="9"/>
  <c r="E7" i="9"/>
  <c r="E8" i="9"/>
  <c r="E9" i="9"/>
  <c r="E10" i="9"/>
  <c r="E11" i="9"/>
  <c r="E12" i="9"/>
  <c r="E13" i="9"/>
  <c r="E6" i="9"/>
  <c r="E5" i="9"/>
  <c r="F20" i="3"/>
  <c r="F21" i="3"/>
  <c r="F22" i="3"/>
  <c r="F23" i="3"/>
  <c r="F24" i="3"/>
  <c r="F25" i="3"/>
  <c r="F26" i="3"/>
  <c r="F19" i="3"/>
  <c r="F18" i="3"/>
  <c r="E26" i="3"/>
  <c r="E25" i="3"/>
  <c r="E19" i="3"/>
  <c r="E20" i="3"/>
  <c r="E21" i="3"/>
  <c r="E23" i="3"/>
  <c r="E24" i="3"/>
  <c r="E18" i="3"/>
  <c r="F14" i="3"/>
  <c r="E14" i="3"/>
  <c r="F7" i="3"/>
  <c r="F8" i="3"/>
  <c r="F9" i="3"/>
  <c r="F10" i="3"/>
  <c r="F11" i="3"/>
  <c r="F12" i="3"/>
  <c r="F13" i="3"/>
  <c r="F6" i="3"/>
  <c r="E7" i="3"/>
  <c r="E8" i="3"/>
  <c r="E9" i="3"/>
  <c r="E10" i="3"/>
  <c r="E11" i="3"/>
  <c r="E12" i="3"/>
  <c r="E13" i="3"/>
  <c r="E6" i="3"/>
  <c r="R2" i="16"/>
  <c r="B14" i="2"/>
  <c r="B9" i="2"/>
  <c r="B8" i="2"/>
  <c r="B7" i="2"/>
  <c r="B3" i="2"/>
  <c r="B4" i="2"/>
  <c r="G6" i="6"/>
  <c r="G7" i="6"/>
  <c r="G8" i="6"/>
  <c r="G9" i="6"/>
  <c r="G10" i="6"/>
  <c r="G11" i="6"/>
  <c r="G12" i="6"/>
  <c r="G13" i="6"/>
  <c r="G5" i="6"/>
  <c r="D6" i="6"/>
  <c r="D7" i="6"/>
  <c r="D8" i="6"/>
  <c r="D9" i="6"/>
  <c r="D10" i="6"/>
  <c r="D11" i="6"/>
  <c r="D12" i="6"/>
  <c r="D13" i="6"/>
  <c r="D5" i="6"/>
  <c r="C35" i="14" l="1"/>
  <c r="C34" i="14"/>
  <c r="C33" i="14"/>
  <c r="C32" i="14"/>
  <c r="C31" i="14"/>
  <c r="C30" i="14"/>
  <c r="C29" i="14"/>
  <c r="C28" i="14"/>
  <c r="I35" i="13"/>
  <c r="H35" i="13"/>
  <c r="F35" i="13"/>
  <c r="D35" i="13"/>
  <c r="C35" i="13"/>
  <c r="B35" i="13"/>
  <c r="G35" i="13"/>
  <c r="E35" i="13"/>
  <c r="C36" i="14" l="1"/>
  <c r="AG2" i="11"/>
  <c r="A15" i="10"/>
  <c r="AE2" i="10"/>
  <c r="A26" i="9"/>
  <c r="I3" i="9"/>
  <c r="A14" i="8"/>
  <c r="K3" i="8"/>
  <c r="A14" i="7"/>
  <c r="A13" i="7"/>
  <c r="I3" i="7"/>
  <c r="I2" i="6"/>
  <c r="K2" i="5"/>
  <c r="L2" i="4"/>
  <c r="A39" i="3"/>
  <c r="I2" i="3"/>
  <c r="B22" i="2"/>
  <c r="B21" i="2"/>
  <c r="B20" i="2"/>
  <c r="B19" i="2"/>
  <c r="B17" i="2"/>
  <c r="B15" i="2"/>
  <c r="B13" i="2"/>
  <c r="B12" i="2"/>
  <c r="B11" i="2"/>
  <c r="B10" i="2"/>
  <c r="B6" i="2"/>
  <c r="B5" i="2"/>
  <c r="B19" i="1"/>
  <c r="B18" i="1"/>
</calcChain>
</file>

<file path=xl/sharedStrings.xml><?xml version="1.0" encoding="utf-8"?>
<sst xmlns="http://schemas.openxmlformats.org/spreadsheetml/2006/main" count="1081" uniqueCount="412">
  <si>
    <t>Northern Ireland greenhouse gas inventory 1990-2024</t>
  </si>
  <si>
    <t>Statistical bulletin - data and charts</t>
  </si>
  <si>
    <t>This spreadsheet contains the tables and charts used in the Northern Ireland greenhouse gas</t>
  </si>
  <si>
    <t>inventory statistical bulletin 1990 to 2024</t>
  </si>
  <si>
    <t>Date of publication:</t>
  </si>
  <si>
    <t>Coverage:</t>
  </si>
  <si>
    <t>Theme:</t>
  </si>
  <si>
    <t>Frequency:</t>
  </si>
  <si>
    <t>Reporting period:</t>
  </si>
  <si>
    <t>National Statistics data:</t>
  </si>
  <si>
    <t>Responsible statistician:</t>
  </si>
  <si>
    <t>Telephone:</t>
  </si>
  <si>
    <t>Email:</t>
  </si>
  <si>
    <t>URL:</t>
  </si>
  <si>
    <t>Address:</t>
  </si>
  <si>
    <t>09 June 2026</t>
  </si>
  <si>
    <t>Northern Ireland</t>
  </si>
  <si>
    <t>Agriculture and Environment</t>
  </si>
  <si>
    <t>Annual</t>
  </si>
  <si>
    <t>1990 to 2024</t>
  </si>
  <si>
    <t>No</t>
  </si>
  <si>
    <t>Hugh McNickle</t>
  </si>
  <si>
    <t>028 90 765878</t>
  </si>
  <si>
    <t>Statistics and Analytical Services Branch</t>
  </si>
  <si>
    <t>Department of Agriculture, Environment and Rural Affairs</t>
  </si>
  <si>
    <t>Clare House</t>
  </si>
  <si>
    <t>303 Airport Road West</t>
  </si>
  <si>
    <t>Belfast BT3 9ED</t>
  </si>
  <si>
    <t>Table of contents</t>
  </si>
  <si>
    <t>Worksheet name</t>
  </si>
  <si>
    <t>Table_1</t>
  </si>
  <si>
    <t>Table 1a: Greenhouse gas emissions by sector (change in MtCO2e), NI</t>
  </si>
  <si>
    <t>Table 1b: Greenhouse gas emissions by sector (% change), NI</t>
  </si>
  <si>
    <t>Table 1c: Greenhouse gas emissions, NI</t>
  </si>
  <si>
    <t>Table_2</t>
  </si>
  <si>
    <t>Table 2a: Greenhouse gas emissions by gas (change in MtCO2e), NI</t>
  </si>
  <si>
    <t>Table 2b: Greenhouse gas emissions by gas (% change), NI</t>
  </si>
  <si>
    <t>Table_3</t>
  </si>
  <si>
    <t xml:space="preserve">Table 3: Greenhouse gas emissions by gas within sector, NI </t>
  </si>
  <si>
    <t>Table_4</t>
  </si>
  <si>
    <t>Table 4: Revisions in the 2024 Greenhouse Gas Inventory by sector, NI</t>
  </si>
  <si>
    <t>Table_5</t>
  </si>
  <si>
    <t>Table 5: Greenhouse gas emissions - progress against Programme for Government measure, NI</t>
  </si>
  <si>
    <t>Table_6</t>
  </si>
  <si>
    <t>Table 6: Greenhouse gas emissions by gas</t>
  </si>
  <si>
    <t>Table_7</t>
  </si>
  <si>
    <t>Table 7a: Change in Greenhouse gas emissions by sector, UK</t>
  </si>
  <si>
    <t>Table_8</t>
  </si>
  <si>
    <t>Table 8: Greenhouse gas emissions by National Communication sector, NI</t>
  </si>
  <si>
    <t>Table_9</t>
  </si>
  <si>
    <t>Table 9: Greenhouse gas emissions by Territorial Emissions Statistics sector, NI</t>
  </si>
  <si>
    <t>This sheet contains three tables presented below each other with one blank row between tables.</t>
  </si>
  <si>
    <t>Tables 1a and 1b: Greenhouse gas emissions by sector, change in MtCO2e and percentage change</t>
  </si>
  <si>
    <t>Northern Ireland; base year, 2023 , 2024</t>
  </si>
  <si>
    <t>Table 1a: Greenhouse gas emissions by sector, change in MtCO2e</t>
  </si>
  <si>
    <t>Units: MtCO2e</t>
  </si>
  <si>
    <t>Sector</t>
  </si>
  <si>
    <t>BaseYear</t>
  </si>
  <si>
    <t>2023</t>
  </si>
  <si>
    <t>2024</t>
  </si>
  <si>
    <t>Change Base Year to 2024</t>
  </si>
  <si>
    <t>Change 2023 to 2024</t>
  </si>
  <si>
    <t>Agriculture</t>
  </si>
  <si>
    <t>Buildings and product uses</t>
  </si>
  <si>
    <t>Domestic transport</t>
  </si>
  <si>
    <t>Electricity supply</t>
  </si>
  <si>
    <t>Fuel supply</t>
  </si>
  <si>
    <t>Industry</t>
  </si>
  <si>
    <t>LULUCF</t>
  </si>
  <si>
    <t>Waste</t>
  </si>
  <si>
    <t>Total</t>
  </si>
  <si>
    <t>Table 1b: Greenhouse gas emissions by sector, percentage change</t>
  </si>
  <si>
    <t>% change base year to 2024</t>
  </si>
  <si>
    <t>% change 2023 to 2024</t>
  </si>
  <si>
    <t>These tables were based on the following table from the National Atmospheric Emissions Inventory.</t>
  </si>
  <si>
    <t>Units: ktCO2e</t>
  </si>
  <si>
    <t>1990</t>
  </si>
  <si>
    <t>1995</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</si>
  <si>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</si>
  <si>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</si>
  <si>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</si>
  <si>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</si>
  <si>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</si>
  <si>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</si>
  <si>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</si>
  <si>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</si>
  <si>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</si>
  <si>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</si>
  <si>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</si>
  <si>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</si>
  <si>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</si>
  <si>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</si>
  <si>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</si>
  <si>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</si>
  <si>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</si>
  <si>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</si>
  <si>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</si>
  <si>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</si>
  <si>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</si>
  <si>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</si>
  <si>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</si>
  <si>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</si>
  <si>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</si>
  <si>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 Due to the small tonnages estimated for the Fuel supply sector, percentage change is not an appropriate measure to communicate the change between years.</t>
  </si>
  <si>
    <t>This sheet contains two tables presented below each other with one blank row between tables.</t>
  </si>
  <si>
    <t>Tables 2a and 2b: Greenhouse gas emissions by change in MtCO2e, percentage change and by sector</t>
  </si>
  <si>
    <t>Table 2a: Greenhouse gas emissions by gas, change in MtCO2e</t>
  </si>
  <si>
    <t>Gas</t>
  </si>
  <si>
    <t>CO₂</t>
  </si>
  <si>
    <t>CH₄</t>
  </si>
  <si>
    <t>N₂O</t>
  </si>
  <si>
    <t>F-gases</t>
  </si>
  <si>
    <t>Table 2b: Greenhouse gas emissions by gas, percentage change</t>
  </si>
  <si>
    <t>% change Base Year to 2024</t>
  </si>
  <si>
    <t>This sheet contains one table.</t>
  </si>
  <si>
    <t>Table 3: Greenhouse gas emissions by gas within sector</t>
  </si>
  <si>
    <t>Northern Ireland; 2024</t>
  </si>
  <si>
    <t>CH4</t>
  </si>
  <si>
    <t>CO2</t>
  </si>
  <si>
    <t>N2O</t>
  </si>
  <si>
    <t>HFCs</t>
  </si>
  <si>
    <t>PFCs</t>
  </si>
  <si>
    <t>NF3</t>
  </si>
  <si>
    <t>SF6</t>
  </si>
  <si>
    <t xml:space="preserve">Emissions are reported for seven greenhouse gases: carbon dioxide (CO2), methane (CH4), nitrous oxide (N2O), hydrofluorocarbons (HFCs), </t>
  </si>
  <si>
    <t>perfluorocarbons (PFCs), sulphur hexafluoride (SF6) and nitrogen trifluoride (NF3)</t>
  </si>
  <si>
    <t>Table 4: Revisions in the 2024 Greenhouse Gas Inventory</t>
  </si>
  <si>
    <t>Base Year (1990-2023 GHGI)</t>
  </si>
  <si>
    <t>Base Year (1990-2024 GHGI)</t>
  </si>
  <si>
    <t>Base Year Change</t>
  </si>
  <si>
    <t>2023 (1990-2023 GHGI)</t>
  </si>
  <si>
    <t>2023 (1990-2024 GHGI)</t>
  </si>
  <si>
    <t>2023 Change</t>
  </si>
  <si>
    <t>Table 5: Greenhouse gas emissions – progress against Programme for Government measure</t>
  </si>
  <si>
    <t>Year</t>
  </si>
  <si>
    <t>NI GHG emissions (in MtCO2e)</t>
  </si>
  <si>
    <t>United Kingdom; 2024</t>
  </si>
  <si>
    <t>All gases</t>
  </si>
  <si>
    <t>% of all gases</t>
  </si>
  <si>
    <t>perfluorocarbons (PFCs), sulphur hexafluoride (SF6) and nitrogen trifluoride (NF3).</t>
  </si>
  <si>
    <t>Table 7: Greenhouse gas emissions by sector</t>
  </si>
  <si>
    <t>United Kingdom; Base year, 2023, 2024</t>
  </si>
  <si>
    <t>Base year</t>
  </si>
  <si>
    <t>% of total emissions, 2024</t>
  </si>
  <si>
    <t>This table was based on the following table from the National Atmospheric Emissions Inventory.</t>
  </si>
  <si>
    <t>Units: KtCO2e</t>
  </si>
  <si>
    <t>Table 8: Greenhouse gas emissions by National Communication sector</t>
  </si>
  <si>
    <t>Northern Ireland; Base year to 2024</t>
  </si>
  <si>
    <t>National Communication sector</t>
  </si>
  <si>
    <t>Business</t>
  </si>
  <si>
    <t>Energy Supply</t>
  </si>
  <si>
    <t>Industrial processes</t>
  </si>
  <si>
    <t>Land use, land use change and forestry</t>
  </si>
  <si>
    <t>Public</t>
  </si>
  <si>
    <t>Residential</t>
  </si>
  <si>
    <t>Transport</t>
  </si>
  <si>
    <t>Waste Management</t>
  </si>
  <si>
    <t>Table 9: Greenhouse gas emissions by Territorial Emissions Statistics sector</t>
  </si>
  <si>
    <t>Northern Ireland; base year to 2024</t>
  </si>
  <si>
    <t>TES Sector</t>
  </si>
  <si>
    <t>TES Subsector</t>
  </si>
  <si>
    <t>TES Category</t>
  </si>
  <si>
    <t>Agricultural combustion</t>
  </si>
  <si>
    <t>Agricultural and forestry mobile machinery</t>
  </si>
  <si>
    <t>Agricultural stationary combustion</t>
  </si>
  <si>
    <t>Agricultural soils</t>
  </si>
  <si>
    <t>Cultivation of organic soils</t>
  </si>
  <si>
    <t>Livestock</t>
  </si>
  <si>
    <t>Enteric fermentation - beef cattle</t>
  </si>
  <si>
    <t>Enteric fermentation - dairy cattle</t>
  </si>
  <si>
    <t>Enteric fermentation - other livestock</t>
  </si>
  <si>
    <t>Enteric fermentation - pigs</t>
  </si>
  <si>
    <t>Enteric fermentation - sheep</t>
  </si>
  <si>
    <t>Liming</t>
  </si>
  <si>
    <t>Other agriculture</t>
  </si>
  <si>
    <t>Lubricant use in agricultural engines</t>
  </si>
  <si>
    <t>Managed digestates, biosolids and other organic materials</t>
  </si>
  <si>
    <t>Managed manures and slurries</t>
  </si>
  <si>
    <t>Manufactured fertilisers</t>
  </si>
  <si>
    <t>Manure management - beef cattle</t>
  </si>
  <si>
    <t>Manure management - dairy cattle</t>
  </si>
  <si>
    <t>Manure management - other livestock</t>
  </si>
  <si>
    <t>Manure management - pigs</t>
  </si>
  <si>
    <t>Manure management - poultry</t>
  </si>
  <si>
    <t>Manure management - sheep</t>
  </si>
  <si>
    <t>Plant residue</t>
  </si>
  <si>
    <t>Soil nitrogen mineralisation</t>
  </si>
  <si>
    <t>Unmanaged / deposited urine and dung</t>
  </si>
  <si>
    <t>Agriculture - Total</t>
  </si>
  <si>
    <t>Other buildings and product uses</t>
  </si>
  <si>
    <t>Anaesthetic use of N2O</t>
  </si>
  <si>
    <t>Commercial buildings</t>
  </si>
  <si>
    <t>Commercial combustion</t>
  </si>
  <si>
    <t>Commercial refrigeration - F-gases</t>
  </si>
  <si>
    <t>Firefighting - F-gases</t>
  </si>
  <si>
    <t>Foams - F-gases</t>
  </si>
  <si>
    <t>House and garden mobile machinery</t>
  </si>
  <si>
    <t>Metered dose inhalers and other aerosols - F-gases</t>
  </si>
  <si>
    <t>Other product uses</t>
  </si>
  <si>
    <t>Public sector buildings</t>
  </si>
  <si>
    <t>Public sector combustion</t>
  </si>
  <si>
    <t>Residential buildings</t>
  </si>
  <si>
    <t>Residential combustion</t>
  </si>
  <si>
    <t>Residential refrigeration - F-gases</t>
  </si>
  <si>
    <t>Stationary air-conditioning and heat pumps - F-gases</t>
  </si>
  <si>
    <t>Buildings and product uses - Total</t>
  </si>
  <si>
    <t>Other domestic transport</t>
  </si>
  <si>
    <t>Aircraft support vehicles</t>
  </si>
  <si>
    <t>Road</t>
  </si>
  <si>
    <t>Buses</t>
  </si>
  <si>
    <t>Civil aviation</t>
  </si>
  <si>
    <t>Waterborne</t>
  </si>
  <si>
    <t>Fishing</t>
  </si>
  <si>
    <t>HGVs</t>
  </si>
  <si>
    <t>Light duty vehicles</t>
  </si>
  <si>
    <t>Lubricant use in engines</t>
  </si>
  <si>
    <t>Military aviation</t>
  </si>
  <si>
    <t>Military shipping</t>
  </si>
  <si>
    <t>Mobile air-conditioning - F-gases</t>
  </si>
  <si>
    <t>Mopeds &amp; motorcycles</t>
  </si>
  <si>
    <t>Passenger cars</t>
  </si>
  <si>
    <t>Railways</t>
  </si>
  <si>
    <t>Railways - mobile combustion</t>
  </si>
  <si>
    <t>Railways - stationary combustion</t>
  </si>
  <si>
    <t>Refrigerated transport machinery</t>
  </si>
  <si>
    <t>Road vehicle LPG and biofuel use (all vehicles)</t>
  </si>
  <si>
    <t>Seaport machinery</t>
  </si>
  <si>
    <t>Shipping - coastal</t>
  </si>
  <si>
    <t>Shipping - other</t>
  </si>
  <si>
    <t>Transport refrigeration - F-gases</t>
  </si>
  <si>
    <t>Urea use in transport</t>
  </si>
  <si>
    <t>Domestic transport - Total</t>
  </si>
  <si>
    <t>Power stations</t>
  </si>
  <si>
    <t>Power stations - coal</t>
  </si>
  <si>
    <t>Power stations - gas</t>
  </si>
  <si>
    <t>Power stations - municipal solid waste</t>
  </si>
  <si>
    <t>Power stations - other fuel</t>
  </si>
  <si>
    <t>Power stations - petroleum</t>
  </si>
  <si>
    <t>Electricity supply - Total</t>
  </si>
  <si>
    <t>Solid fuel supply</t>
  </si>
  <si>
    <t>Coal mining and handling</t>
  </si>
  <si>
    <t>Oil and gas supply</t>
  </si>
  <si>
    <t>Gas - exploration drilling</t>
  </si>
  <si>
    <t>Gas - flaring</t>
  </si>
  <si>
    <t>Gas - venting</t>
  </si>
  <si>
    <t>Gas distribution - combustion</t>
  </si>
  <si>
    <t>Gas distribution - leakage</t>
  </si>
  <si>
    <t>Gas platforms</t>
  </si>
  <si>
    <t>Gas processing terminals</t>
  </si>
  <si>
    <t>Gas terminals</t>
  </si>
  <si>
    <t>Nuclear fuel production</t>
  </si>
  <si>
    <t>Oil - exploration drilling</t>
  </si>
  <si>
    <t>Oil - flaring</t>
  </si>
  <si>
    <t>Oil - venting</t>
  </si>
  <si>
    <t>Oil platforms</t>
  </si>
  <si>
    <t>Oil processing terminals</t>
  </si>
  <si>
    <t>Oil refineries</t>
  </si>
  <si>
    <t>Oil terminals</t>
  </si>
  <si>
    <t>Fuel supply - Total</t>
  </si>
  <si>
    <t>Adipic acid production</t>
  </si>
  <si>
    <t>Aluminium production</t>
  </si>
  <si>
    <t>Aluminium production - F-gases</t>
  </si>
  <si>
    <t>Ammonia production</t>
  </si>
  <si>
    <t>Bricks production</t>
  </si>
  <si>
    <t>Cement production</t>
  </si>
  <si>
    <t>Other industry</t>
  </si>
  <si>
    <t>Electronics and other - F-gases</t>
  </si>
  <si>
    <t>Fletton brick production</t>
  </si>
  <si>
    <t>Glass production</t>
  </si>
  <si>
    <t>Halocarbon production - F-gases</t>
  </si>
  <si>
    <t>Industrial fuel combustion</t>
  </si>
  <si>
    <t>Industrial off-road mobile machinery</t>
  </si>
  <si>
    <t>Industrial refrigeration - F-gases</t>
  </si>
  <si>
    <t>Iron and steel - coke production</t>
  </si>
  <si>
    <t>Iron and steel - coke production fugitives</t>
  </si>
  <si>
    <t>Iron and steel production</t>
  </si>
  <si>
    <t>Iron and steel production processes</t>
  </si>
  <si>
    <t>Lime production</t>
  </si>
  <si>
    <t>Lubricant use in industrial engines</t>
  </si>
  <si>
    <t>Magnesium cover gas - F-gases</t>
  </si>
  <si>
    <t>Nitric acid production</t>
  </si>
  <si>
    <t>Non ferrous metal processes</t>
  </si>
  <si>
    <t>Other - chemical industry</t>
  </si>
  <si>
    <t>Other ceramics</t>
  </si>
  <si>
    <t>Other industrial combustion</t>
  </si>
  <si>
    <t>Other industrial processes</t>
  </si>
  <si>
    <t>Sinter production</t>
  </si>
  <si>
    <t>Soda ash production &amp; use</t>
  </si>
  <si>
    <t>Titanium dioxide production</t>
  </si>
  <si>
    <t>Industry - Total</t>
  </si>
  <si>
    <t>Grassland mineral soils change</t>
  </si>
  <si>
    <t>Cropland converted to grassland</t>
  </si>
  <si>
    <t>Peatland</t>
  </si>
  <si>
    <t>Cropland drained</t>
  </si>
  <si>
    <t>Other LULUCF</t>
  </si>
  <si>
    <t>Cropland miscellaneous</t>
  </si>
  <si>
    <t>Cropland mineral soils change</t>
  </si>
  <si>
    <t>Cropland remaining cropland</t>
  </si>
  <si>
    <t>Domestic extraction</t>
  </si>
  <si>
    <t>Eroding modified bog drained</t>
  </si>
  <si>
    <t>Eroding modified bog undrained</t>
  </si>
  <si>
    <t>Extensive grassland drained</t>
  </si>
  <si>
    <t>Forest drained</t>
  </si>
  <si>
    <t>Forestry</t>
  </si>
  <si>
    <t>Forest land remaining forest land</t>
  </si>
  <si>
    <t>Forest miscellaneous</t>
  </si>
  <si>
    <t>Grassland converted to cropland</t>
  </si>
  <si>
    <t>Grassland miscellaneous</t>
  </si>
  <si>
    <t>Grassland remaining grassland</t>
  </si>
  <si>
    <t>Harvested wood products</t>
  </si>
  <si>
    <t>Industrial extraction</t>
  </si>
  <si>
    <t>Intensive grassland drained</t>
  </si>
  <si>
    <t>Land converted from forest land</t>
  </si>
  <si>
    <t>Land converted to forest land</t>
  </si>
  <si>
    <t>Settlement</t>
  </si>
  <si>
    <t>Land converted to settlement</t>
  </si>
  <si>
    <t>Bioenergy crops</t>
  </si>
  <si>
    <t>Miscanthus</t>
  </si>
  <si>
    <t>Modified bog drained</t>
  </si>
  <si>
    <t>Modified bog undrained</t>
  </si>
  <si>
    <t>Near-natural bog</t>
  </si>
  <si>
    <t>Near-natural fen</t>
  </si>
  <si>
    <t>Rewetted bog</t>
  </si>
  <si>
    <t>Rewetted fen</t>
  </si>
  <si>
    <t>Rewetted modified bog</t>
  </si>
  <si>
    <t>Settlement converted to cropland</t>
  </si>
  <si>
    <t>Settlement converted to grassland</t>
  </si>
  <si>
    <t>Settlement drained</t>
  </si>
  <si>
    <t>Settlement remaining settlement</t>
  </si>
  <si>
    <t>Short rotation coppice</t>
  </si>
  <si>
    <t>Wetland miscellaneous</t>
  </si>
  <si>
    <t>LULUCF - Total</t>
  </si>
  <si>
    <t>Accidental fires</t>
  </si>
  <si>
    <t>Anaerobic digestion</t>
  </si>
  <si>
    <t>Composting</t>
  </si>
  <si>
    <t>Incineration without energy recovery</t>
  </si>
  <si>
    <t>Landfill</t>
  </si>
  <si>
    <t>Wastewater</t>
  </si>
  <si>
    <t>Waste - Total</t>
  </si>
  <si>
    <t>Grand Total</t>
  </si>
  <si>
    <t>This sheet contains two tables presented below each other with one blank row between each.</t>
  </si>
  <si>
    <t>Figure 1 data table: Greenhouse gas emissions</t>
  </si>
  <si>
    <r>
      <t>MtCO</t>
    </r>
    <r>
      <rPr>
        <vertAlign val="subscript"/>
        <sz val="12"/>
        <color rgb="FF000000"/>
        <rFont val="Arial"/>
        <family val="2"/>
      </rPr>
      <t>2</t>
    </r>
    <r>
      <rPr>
        <sz val="12"/>
        <color rgb="FF000000"/>
        <rFont val="Arial"/>
        <family val="2"/>
      </rPr>
      <t>e</t>
    </r>
  </si>
  <si>
    <t>Northern Ireland; base year / 1990, 1995, 1998 to 2024</t>
  </si>
  <si>
    <t>Some cells are left blank as there is no data entered for these years [1991,1992, 1993, 1994, 1996, 1997]</t>
  </si>
  <si>
    <t>Land Use Change</t>
  </si>
  <si>
    <t>1991</t>
  </si>
  <si>
    <t>1992</t>
  </si>
  <si>
    <t>1993</t>
  </si>
  <si>
    <t>1994</t>
  </si>
  <si>
    <t>1996</t>
  </si>
  <si>
    <t>1997</t>
  </si>
  <si>
    <r>
      <t>1990 is used for base year reporting for CO</t>
    </r>
    <r>
      <rPr>
        <vertAlign val="subscript"/>
        <sz val="11"/>
        <color theme="1"/>
        <rFont val="Arial"/>
        <family val="2"/>
      </rPr>
      <t>2</t>
    </r>
    <r>
      <rPr>
        <sz val="11"/>
        <color theme="1"/>
        <rFont val="Arial"/>
        <family val="2"/>
      </rPr>
      <t>, CH</t>
    </r>
    <r>
      <rPr>
        <vertAlign val="subscript"/>
        <sz val="11"/>
        <color theme="1"/>
        <rFont val="Arial"/>
        <family val="2"/>
      </rPr>
      <t>4</t>
    </r>
    <r>
      <rPr>
        <sz val="11"/>
        <color theme="1"/>
        <rFont val="Arial"/>
        <family val="2"/>
      </rPr>
      <t xml:space="preserve"> and N</t>
    </r>
    <r>
      <rPr>
        <vertAlign val="subscript"/>
        <sz val="11"/>
        <color theme="1"/>
        <rFont val="Arial"/>
        <family val="2"/>
      </rPr>
      <t>2</t>
    </r>
    <r>
      <rPr>
        <sz val="11"/>
        <color theme="1"/>
        <rFont val="Arial"/>
        <family val="2"/>
      </rPr>
      <t>O, whilst 1995 is used for SF</t>
    </r>
    <r>
      <rPr>
        <vertAlign val="subscript"/>
        <sz val="11"/>
        <color theme="1"/>
        <rFont val="Arial"/>
        <family val="2"/>
      </rPr>
      <t>6</t>
    </r>
    <r>
      <rPr>
        <sz val="11"/>
        <color theme="1"/>
        <rFont val="Arial"/>
        <family val="2"/>
      </rPr>
      <t>, PFCs, HFCs and NF</t>
    </r>
    <r>
      <rPr>
        <vertAlign val="subscript"/>
        <sz val="11"/>
        <color theme="1"/>
        <rFont val="Arial"/>
        <family val="2"/>
      </rPr>
      <t>3</t>
    </r>
    <r>
      <rPr>
        <sz val="11"/>
        <color theme="1"/>
        <rFont val="Arial"/>
        <family val="2"/>
      </rPr>
      <t>.</t>
    </r>
  </si>
  <si>
    <t>Source: Greenhouse Gas Inventories for England, Scotland, Wales and Northern Ireland: 1990 - 2024</t>
  </si>
  <si>
    <r>
      <t>This table in MtCO</t>
    </r>
    <r>
      <rPr>
        <vertAlign val="subscript"/>
        <sz val="12"/>
        <color theme="1"/>
        <rFont val="Arial"/>
        <family val="2"/>
      </rPr>
      <t>2</t>
    </r>
    <r>
      <rPr>
        <sz val="12"/>
        <color theme="1"/>
        <rFont val="Arial"/>
        <family val="2"/>
      </rPr>
      <t>e was based on the following table from the National Atmospheric Emissions Inventory.</t>
    </r>
  </si>
  <si>
    <r>
      <t>Units: ktCO</t>
    </r>
    <r>
      <rPr>
        <vertAlign val="subscript"/>
        <sz val="12"/>
        <color theme="1"/>
        <rFont val="Arial"/>
        <family val="2"/>
      </rPr>
      <t>2</t>
    </r>
    <r>
      <rPr>
        <sz val="12"/>
        <color theme="1"/>
        <rFont val="Arial"/>
        <family val="2"/>
      </rPr>
      <t>e</t>
    </r>
  </si>
  <si>
    <r>
      <t>Units: MtCO</t>
    </r>
    <r>
      <rPr>
        <vertAlign val="subscript"/>
        <sz val="12"/>
        <color theme="1"/>
        <rFont val="Arial"/>
        <family val="2"/>
      </rPr>
      <t>2</t>
    </r>
    <r>
      <rPr>
        <sz val="12"/>
        <color theme="1"/>
        <rFont val="Arial"/>
        <family val="2"/>
      </rPr>
      <t>e</t>
    </r>
  </si>
  <si>
    <t>The line chart above was based on the following data table.</t>
  </si>
  <si>
    <t>This sheet contains one chart and one table presented below each other with one blank row between each.</t>
  </si>
  <si>
    <t>Figure 2: Greenhouse gas emissions by gas type*</t>
  </si>
  <si>
    <t>This doughnut chart was based on the following data table.</t>
  </si>
  <si>
    <r>
      <t>CO</t>
    </r>
    <r>
      <rPr>
        <b/>
        <vertAlign val="subscript"/>
        <sz val="12"/>
        <color theme="1"/>
        <rFont val="Arial"/>
        <family val="2"/>
      </rPr>
      <t>2</t>
    </r>
  </si>
  <si>
    <r>
      <t>CH</t>
    </r>
    <r>
      <rPr>
        <b/>
        <vertAlign val="subscript"/>
        <sz val="12"/>
        <color theme="1"/>
        <rFont val="Arial"/>
        <family val="2"/>
      </rPr>
      <t>4</t>
    </r>
  </si>
  <si>
    <r>
      <t>N</t>
    </r>
    <r>
      <rPr>
        <b/>
        <vertAlign val="subscript"/>
        <sz val="12"/>
        <color theme="1"/>
        <rFont val="Arial"/>
        <family val="2"/>
      </rPr>
      <t>2</t>
    </r>
    <r>
      <rPr>
        <b/>
        <sz val="12"/>
        <color theme="1"/>
        <rFont val="Arial"/>
        <family val="2"/>
      </rPr>
      <t>O</t>
    </r>
  </si>
  <si>
    <r>
      <t>SF</t>
    </r>
    <r>
      <rPr>
        <b/>
        <vertAlign val="subscript"/>
        <sz val="12"/>
        <color theme="1"/>
        <rFont val="Arial"/>
        <family val="2"/>
      </rPr>
      <t>6</t>
    </r>
  </si>
  <si>
    <r>
      <t>NF</t>
    </r>
    <r>
      <rPr>
        <b/>
        <vertAlign val="subscript"/>
        <sz val="12"/>
        <color theme="1"/>
        <rFont val="Arial"/>
        <family val="2"/>
      </rPr>
      <t>3</t>
    </r>
  </si>
  <si>
    <r>
      <t>Emissions are reported for seven greenhouse gases: carbon dioxide (CO</t>
    </r>
    <r>
      <rPr>
        <vertAlign val="subscript"/>
        <sz val="12"/>
        <color theme="1"/>
        <rFont val="Arial"/>
        <family val="2"/>
      </rPr>
      <t>2</t>
    </r>
    <r>
      <rPr>
        <sz val="12"/>
        <color theme="1"/>
        <rFont val="Arial"/>
        <family val="2"/>
      </rPr>
      <t>), methane (CH</t>
    </r>
    <r>
      <rPr>
        <vertAlign val="subscript"/>
        <sz val="12"/>
        <color theme="1"/>
        <rFont val="Arial"/>
        <family val="2"/>
      </rPr>
      <t>4</t>
    </r>
    <r>
      <rPr>
        <sz val="12"/>
        <color theme="1"/>
        <rFont val="Arial"/>
        <family val="2"/>
      </rPr>
      <t>), nitrous oxide (N</t>
    </r>
    <r>
      <rPr>
        <vertAlign val="subscript"/>
        <sz val="12"/>
        <color theme="1"/>
        <rFont val="Arial"/>
        <family val="2"/>
      </rPr>
      <t>2</t>
    </r>
    <r>
      <rPr>
        <sz val="12"/>
        <color theme="1"/>
        <rFont val="Arial"/>
        <family val="2"/>
      </rPr>
      <t xml:space="preserve">O), </t>
    </r>
  </si>
  <si>
    <r>
      <t>hydrofluorocarbons (HFCs), perfluorocarbons (PFCs), sulphur hexafluoride (SF</t>
    </r>
    <r>
      <rPr>
        <vertAlign val="subscript"/>
        <sz val="12"/>
        <color theme="1"/>
        <rFont val="Arial"/>
        <family val="2"/>
      </rPr>
      <t>6</t>
    </r>
    <r>
      <rPr>
        <sz val="12"/>
        <color theme="1"/>
        <rFont val="Arial"/>
        <family val="2"/>
      </rPr>
      <t>) and nitrogen trifluoride (NF</t>
    </r>
    <r>
      <rPr>
        <vertAlign val="subscript"/>
        <sz val="12"/>
        <color theme="1"/>
        <rFont val="Arial"/>
        <family val="2"/>
      </rPr>
      <t>3</t>
    </r>
    <r>
      <rPr>
        <sz val="12"/>
        <color theme="1"/>
        <rFont val="Arial"/>
        <family val="2"/>
      </rPr>
      <t>)</t>
    </r>
  </si>
  <si>
    <r>
      <t>*Note that the there are zero amounts of PFC and NF</t>
    </r>
    <r>
      <rPr>
        <vertAlign val="subscript"/>
        <sz val="12"/>
        <color theme="1"/>
        <rFont val="Arial"/>
        <family val="2"/>
      </rPr>
      <t>3</t>
    </r>
    <r>
      <rPr>
        <sz val="12"/>
        <color theme="1"/>
        <rFont val="Arial"/>
        <family val="2"/>
      </rPr>
      <t xml:space="preserve"> as well as a minimal amount of SF6 recorded in NI and, as such, these gases are not included in the chart above.</t>
    </r>
  </si>
  <si>
    <t>Figure 3: Greenhouse gas emissions by sector</t>
  </si>
  <si>
    <r>
      <t>2024
(in MtCO</t>
    </r>
    <r>
      <rPr>
        <b/>
        <vertAlign val="subscript"/>
        <sz val="12"/>
        <color theme="1"/>
        <rFont val="Arial"/>
        <family val="2"/>
      </rPr>
      <t>2</t>
    </r>
    <r>
      <rPr>
        <b/>
        <sz val="12"/>
        <color theme="1"/>
        <rFont val="Arial"/>
        <family val="2"/>
      </rPr>
      <t>e)</t>
    </r>
  </si>
  <si>
    <t>% of total emissions 2024</t>
  </si>
  <si>
    <t>This sheet contains eight charts presented in a 2x4 formation.</t>
  </si>
  <si>
    <t>Figure 4: Greenhouse gas emissions by sector</t>
  </si>
  <si>
    <t>These line charts were based on the same data table as Figure 1.</t>
  </si>
  <si>
    <t>Northern Ireland; Base year/ 1990, 1995, 1998 - 2024</t>
  </si>
  <si>
    <t>This sheet contains one chart.</t>
  </si>
  <si>
    <t xml:space="preserve">Figure 5: Individual greenhouse gas emissions within sector* </t>
  </si>
  <si>
    <r>
      <t>Northern Ireland; 2024, MtCO</t>
    </r>
    <r>
      <rPr>
        <vertAlign val="subscript"/>
        <sz val="12"/>
        <rFont val="Arial"/>
        <family val="2"/>
      </rPr>
      <t>2</t>
    </r>
    <r>
      <rPr>
        <sz val="12"/>
        <rFont val="Arial"/>
        <family val="2"/>
      </rPr>
      <t>e</t>
    </r>
  </si>
  <si>
    <t>back to contents</t>
  </si>
  <si>
    <t>Northern Ireland; 1990 to 2024, % change</t>
  </si>
  <si>
    <t>This line chart was based on the data below (calculated from table 1).</t>
  </si>
  <si>
    <t>% change since base year</t>
  </si>
  <si>
    <t>-</t>
  </si>
  <si>
    <r>
      <t>*1990 is used for base year reporting for CO</t>
    </r>
    <r>
      <rPr>
        <vertAlign val="subscript"/>
        <sz val="12"/>
        <color theme="1"/>
        <rFont val="Arial"/>
        <family val="2"/>
      </rPr>
      <t>2</t>
    </r>
    <r>
      <rPr>
        <sz val="12"/>
        <color theme="1"/>
        <rFont val="Arial"/>
        <family val="2"/>
      </rPr>
      <t>, CH</t>
    </r>
    <r>
      <rPr>
        <vertAlign val="subscript"/>
        <sz val="12"/>
        <color theme="1"/>
        <rFont val="Arial"/>
        <family val="2"/>
      </rPr>
      <t>4</t>
    </r>
    <r>
      <rPr>
        <sz val="12"/>
        <color theme="1"/>
        <rFont val="Arial"/>
        <family val="2"/>
      </rPr>
      <t xml:space="preserve"> and N</t>
    </r>
    <r>
      <rPr>
        <vertAlign val="subscript"/>
        <sz val="12"/>
        <color theme="1"/>
        <rFont val="Arial"/>
        <family val="2"/>
      </rPr>
      <t>2</t>
    </r>
    <r>
      <rPr>
        <sz val="12"/>
        <color theme="1"/>
        <rFont val="Arial"/>
        <family val="2"/>
      </rPr>
      <t>O, whilst 1995 is used for SF</t>
    </r>
    <r>
      <rPr>
        <vertAlign val="subscript"/>
        <sz val="12"/>
        <color theme="1"/>
        <rFont val="Arial"/>
        <family val="2"/>
      </rPr>
      <t>6</t>
    </r>
    <r>
      <rPr>
        <sz val="12"/>
        <color theme="1"/>
        <rFont val="Arial"/>
        <family val="2"/>
      </rPr>
      <t>, PFCs, HFCs and NF</t>
    </r>
    <r>
      <rPr>
        <vertAlign val="subscript"/>
        <sz val="12"/>
        <color theme="1"/>
        <rFont val="Arial"/>
        <family val="2"/>
      </rPr>
      <t>3</t>
    </r>
    <r>
      <rPr>
        <sz val="12"/>
        <color theme="1"/>
        <rFont val="Arial"/>
        <family val="2"/>
      </rPr>
      <t>.</t>
    </r>
  </si>
  <si>
    <t>- No emissions estimates for that year.</t>
  </si>
  <si>
    <t>Figure_1</t>
  </si>
  <si>
    <t>Table/Figure number</t>
  </si>
  <si>
    <t>Table/Figure name</t>
  </si>
  <si>
    <t>Figure 1: Greenhouse Gas Emissions</t>
  </si>
  <si>
    <t>Figure_2</t>
  </si>
  <si>
    <t>Figure 2: Greenhouse Gas Emissions by Gas Type</t>
  </si>
  <si>
    <t>Figure_3</t>
  </si>
  <si>
    <t>Figure 3: Greenhouse Gas Emissions by Sector</t>
  </si>
  <si>
    <t>Figure_4</t>
  </si>
  <si>
    <t>Figure 4: Greenhouse Gas Emissions by Sector</t>
  </si>
  <si>
    <t>Figure_5</t>
  </si>
  <si>
    <t>Figure 5: Individual Greenhouse Gas Emissions within Sector</t>
  </si>
  <si>
    <t>Figure_6</t>
  </si>
  <si>
    <r>
      <t>MtCO</t>
    </r>
    <r>
      <rPr>
        <vertAlign val="subscript"/>
        <sz val="12"/>
        <rFont val="Arial"/>
        <family val="2"/>
      </rPr>
      <t>2</t>
    </r>
    <r>
      <rPr>
        <sz val="12"/>
        <rFont val="Arial"/>
        <family val="2"/>
      </rPr>
      <t>e</t>
    </r>
  </si>
  <si>
    <r>
      <t>*Note that the there are zero amounts of PFC and NF</t>
    </r>
    <r>
      <rPr>
        <vertAlign val="subscript"/>
        <sz val="12"/>
        <rFont val="Arial"/>
        <family val="2"/>
      </rPr>
      <t>3</t>
    </r>
    <r>
      <rPr>
        <sz val="12"/>
        <rFont val="Arial"/>
        <family val="2"/>
      </rPr>
      <t xml:space="preserve"> as well as a minimal amount of SF</t>
    </r>
    <r>
      <rPr>
        <vertAlign val="subscript"/>
        <sz val="12"/>
        <rFont val="Arial"/>
        <family val="2"/>
      </rPr>
      <t>6</t>
    </r>
    <r>
      <rPr>
        <sz val="12"/>
        <rFont val="Arial"/>
        <family val="2"/>
      </rPr>
      <t xml:space="preserve"> recorded in NI and, as such, these gases are not included in the chart above.</t>
    </r>
  </si>
  <si>
    <r>
      <t>Emissions are reported for seven greenhouse gases: carbon dioxide (CO</t>
    </r>
    <r>
      <rPr>
        <vertAlign val="subscript"/>
        <sz val="12"/>
        <rFont val="Arial"/>
        <family val="2"/>
      </rPr>
      <t>2</t>
    </r>
    <r>
      <rPr>
        <sz val="12"/>
        <rFont val="Arial"/>
        <family val="2"/>
      </rPr>
      <t>), methane (CH</t>
    </r>
    <r>
      <rPr>
        <vertAlign val="subscript"/>
        <sz val="12"/>
        <rFont val="Arial"/>
        <family val="2"/>
      </rPr>
      <t>4</t>
    </r>
    <r>
      <rPr>
        <sz val="12"/>
        <rFont val="Arial"/>
        <family val="2"/>
      </rPr>
      <t>), nitrous oxide (N</t>
    </r>
    <r>
      <rPr>
        <vertAlign val="subscript"/>
        <sz val="12"/>
        <rFont val="Arial"/>
        <family val="2"/>
      </rPr>
      <t>2</t>
    </r>
    <r>
      <rPr>
        <sz val="12"/>
        <rFont val="Arial"/>
        <family val="2"/>
      </rPr>
      <t xml:space="preserve">O), hydrofluorocarbons (HFCs), </t>
    </r>
  </si>
  <si>
    <r>
      <t>perfluorocarbons (PFCs), sulphur hexafluoride (SF</t>
    </r>
    <r>
      <rPr>
        <vertAlign val="subscript"/>
        <sz val="12"/>
        <rFont val="Arial"/>
        <family val="2"/>
      </rPr>
      <t>6</t>
    </r>
    <r>
      <rPr>
        <sz val="12"/>
        <rFont val="Arial"/>
        <family val="2"/>
      </rPr>
      <t>) and nitrogen trifluoride (NF</t>
    </r>
    <r>
      <rPr>
        <vertAlign val="subscript"/>
        <sz val="12"/>
        <rFont val="Arial"/>
        <family val="2"/>
      </rPr>
      <t>3</t>
    </r>
    <r>
      <rPr>
        <sz val="12"/>
        <rFont val="Arial"/>
        <family val="2"/>
      </rPr>
      <t>)</t>
    </r>
  </si>
  <si>
    <t>Northern Ireland; base year, 2023, 2024</t>
  </si>
  <si>
    <t>Monitoring of the 2016–21 Draft Programme for Government indicators ceased in May 2021. However, greenhouse gas emissions are a key indicator in the latest Programme for Government 2024–2027, “Our Plan: Doing What Matters Most”.
The Executive has committed to protecting the environment and tackling climate change as one of its key priorities. As such, progress against the GHG emissions measure is now being tracked using the latest inventory data.
In 2024, Northern Ireland’s net greenhouse gas emissions were unchanged from 2023, remaining at 18.4MtCO2e with a 29.4% reduction from the 1990 base year. There has been an 10.9% decrease from the 2019 comparison year.
This table will continue to be updated annually in line with the official GHG inventory release.</t>
  </si>
  <si>
    <t>*Note that the there are a minimal amount of Fuel Supply emissions recorded in NI and, as such, these are not included in the chart above.</t>
  </si>
  <si>
    <t>Figure 6: Greenhouse gas emissions by gas within sector, Northern Ireland, 2024 (MtCO2)</t>
  </si>
  <si>
    <t>Figure 7: Greenhouse gas emissions, % reduction from base year*</t>
  </si>
  <si>
    <t>Figure_7</t>
  </si>
  <si>
    <t>Figure 7: Greenhouse gas emissions, % reduction from base year</t>
  </si>
  <si>
    <t>Figure 6: Greenhouse gas emissions by gas within sector</t>
  </si>
  <si>
    <t>Table 7b: Greenhouse gas emissions by sector, 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</si>
</sst>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9" x14ac:knownFonts="1">
    <font>
      <sz val="11"/>
      <color rgb="FF000000"/>
      <name val="Calibri"/>
      <family val="2"/>
      <scheme val="minor"/>
    </font>
    <font>
      <u/>
      <sz val="11"/>
      <color theme="10"/>
      <name val="Calibri"/>
      <family val="2"/>
      <scheme val="minor"/>
    </font>
    <font>
      <sz val="11"/>
      <color rgb="FF000000"/>
      <name val="Calibri"/>
      <family val="2"/>
      <scheme val="minor"/>
    </font>
    <font>
      <b/>
      <sz val="15"/>
      <color theme="3"/>
      <name val="Calibri"/>
      <family val="2"/>
      <scheme val="minor"/>
    </font>
    <font>
      <b/>
      <sz val="13"/>
      <color theme="3"/>
      <name val="Calibri"/>
      <family val="2"/>
      <scheme val="minor"/>
    </font>
    <font>
      <sz val="12"/>
      <color rgb="FF000000"/>
      <name val="Arial"/>
      <family val="2"/>
    </font>
    <font>
      <b/>
      <sz val="12"/>
      <color rgb="FF000000"/>
      <name val="Arial"/>
      <family val="2"/>
    </font>
    <font>
      <vertAlign val="subscript"/>
      <sz val="12"/>
      <color rgb="FF000000"/>
      <name val="Arial"/>
      <family val="2"/>
    </font>
    <font>
      <b/>
      <sz val="12"/>
      <color rgb="FF595959"/>
      <name val="Arial"/>
      <family val="2"/>
    </font>
    <font>
      <sz val="8"/>
      <name val="Calibri"/>
      <family val="2"/>
      <scheme val="minor"/>
    </font>
    <font>
      <b/>
      <sz val="12"/>
      <color theme="1"/>
      <name val="Arial"/>
      <family val="2"/>
    </font>
    <font>
      <sz val="12"/>
      <color theme="1"/>
      <name val="Arial"/>
      <family val="2"/>
    </font>
    <font>
      <vertAlign val="subscript"/>
      <sz val="11"/>
      <color theme="1"/>
      <name val="Arial"/>
      <family val="2"/>
    </font>
    <font>
      <sz val="11"/>
      <color theme="1"/>
      <name val="Arial"/>
      <family val="2"/>
    </font>
    <font>
      <vertAlign val="subscript"/>
      <sz val="12"/>
      <color theme="1"/>
      <name val="Arial"/>
      <family val="2"/>
    </font>
    <font>
      <b/>
      <sz val="12"/>
      <color theme="1" tint="0.34998626667073579"/>
      <name val="Arial"/>
      <family val="2"/>
    </font>
    <font>
      <sz val="12"/>
      <color theme="1"/>
      <name val="Arial"/>
      <family val="2"/>
    </font>
    <font>
      <b/>
      <sz val="12"/>
      <name val="Arial"/>
      <family val="2"/>
    </font>
    <font>
      <sz val="12"/>
      <name val="Arial"/>
      <family val="2"/>
    </font>
    <font>
      <b/>
      <vertAlign val="subscript"/>
      <sz val="12"/>
      <color theme="1"/>
      <name val="Arial"/>
      <family val="2"/>
    </font>
    <font>
      <b/>
      <i/>
      <sz val="12"/>
      <color theme="1"/>
      <name val="Arial"/>
      <family val="2"/>
    </font>
    <font>
      <i/>
      <sz val="12"/>
      <color theme="1"/>
      <name val="Arial"/>
      <family val="2"/>
    </font>
    <font>
      <vertAlign val="subscript"/>
      <sz val="12"/>
      <name val="Arial"/>
      <family val="2"/>
    </font>
    <font>
      <u/>
      <sz val="12"/>
      <color rgb="FF0563C1"/>
      <name val="Arial"/>
      <family val="2"/>
    </font>
    <font>
      <b/>
      <sz val="15"/>
      <color rgb="FF000000"/>
      <name val="Arial"/>
      <family val="2"/>
    </font>
    <font>
      <sz val="11"/>
      <color rgb="FF000000"/>
      <name val="Arial"/>
      <family val="2"/>
    </font>
    <font>
      <u/>
      <sz val="12"/>
      <color theme="10"/>
      <name val="Arial"/>
      <family val="2"/>
    </font>
    <font>
      <b/>
      <i/>
      <sz val="12"/>
      <color rgb="FF000000"/>
      <name val="Arial"/>
      <family val="2"/>
    </font>
    <font>
      <sz val="12"/>
      <color rgb="FF000000"/>
      <name val="Arial"/>
      <family val="2"/>
    </font>
  </fonts>
  <fills count="4">
    <fill>
      <patternFill patternType="none"/>
    </fill>
    <fill>
      <patternFill patternType="gray125"/>
    </fill>
    <fill>
      <patternFill patternType="solid">
        <fgColor rgb="FFFFFFFF"/>
        <bgColor rgb="FFFFFFFF"/>
      </patternFill>
    </fill>
    <fill>
      <patternFill patternType="solid">
        <fgColor theme="0"/>
        <bgColor indexed="64"/>
      </patternFill>
    </fill>
  </fills>
  <borders count="10">
    <border>
      <left/>
      <right/>
      <top/>
      <bottom/>
      <diagonal/>
    </border>
    <border>
      <left/>
      <right/>
      <top style="thin">
        <color rgb="FF000000"/>
      </top>
      <bottom style="thin">
        <color rgb="FF000000"/>
      </bottom>
      <diagonal/>
    </border>
    <border>
      <left/>
      <right/>
      <top/>
      <bottom style="thick">
        <color theme="4"/>
      </bottom>
      <diagonal/>
    </border>
    <border>
      <left/>
      <right/>
      <top/>
      <bottom style="thick">
        <color theme="4" tint="0.499984740745262"/>
      </bottom>
      <diagonal/>
    </border>
    <border>
      <left/>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medium">
        <color auto="1"/>
      </top>
      <bottom style="thin">
        <color auto="1"/>
      </bottom>
      <diagonal/>
    </border>
    <border>
      <left style="thin">
        <color theme="0"/>
      </left>
      <right style="thin">
        <color theme="0"/>
      </right>
      <top style="thin">
        <color auto="1"/>
      </top>
      <bottom style="thin">
        <color auto="1"/>
      </bottom>
      <diagonal/>
    </border>
  </borders>
  <cellStyleXfs count="7">
    <xf numFmtId="0" fontId="0" fillId="0" borderId="0"/>
    <xf numFmtId="0" fontId="1" fillId="0" borderId="0" applyNumberFormat="0" applyFill="0" applyBorder="0" applyAlignment="0" applyProtection="0"/>
    <xf numFmtId="9" fontId="2" fillId="0" borderId="0" applyFont="0" applyFill="0" applyBorder="0" applyAlignment="0" applyProtection="0"/>
    <xf numFmtId="0" fontId="3" fillId="0" borderId="2" applyNumberFormat="0" applyFill="0" applyAlignment="0" applyProtection="0"/>
    <xf numFmtId="0" fontId="4" fillId="0" borderId="3" applyNumberFormat="0" applyFill="0" applyAlignment="0" applyProtection="0"/>
    <xf numFmtId="0" fontId="28" fillId="0" borderId="0"/>
    <xf numFmtId="0" fontId="5" fillId="0" borderId="0"/>
  </cellStyleXfs>
  <cellXfs count="133">
    <xf numFmtId="0" fontId="0" fillId="0" borderId="0" xfId="0"/>
    <xf numFmtId="0" fontId="5" fillId="0" borderId="0" xfId="0" applyFont="1"/>
    <xf numFmtId="3" fontId="5" fillId="0" borderId="0" xfId="0" applyNumberFormat="1" applyFont="1"/>
    <xf numFmtId="4" fontId="24" fillId="0" borderId="0" xfId="0" applyNumberFormat="1" applyFont="1"/>
    <xf numFmtId="0" fontId="25" fillId="0" borderId="0" xfId="0" applyFont="1"/>
    <xf numFmtId="4" fontId="25" fillId="0" borderId="0" xfId="0" applyNumberFormat="1" applyFont="1" applyAlignment="1">
      <alignment wrapText="1"/>
    </xf>
    <xf numFmtId="0" fontId="11" fillId="0" borderId="5" xfId="0" applyFont="1" applyBorder="1"/>
    <xf numFmtId="0" fontId="25" fillId="0" borderId="5" xfId="0" applyFont="1" applyBorder="1"/>
    <xf numFmtId="0" fontId="11" fillId="0" borderId="5" xfId="0" applyFont="1" applyBorder="1" applyAlignment="1">
      <alignment horizontal="right"/>
    </xf>
    <xf numFmtId="0" fontId="10" fillId="0" borderId="5" xfId="0" applyFont="1" applyBorder="1"/>
    <xf numFmtId="164" fontId="11" fillId="0" borderId="5" xfId="0" applyNumberFormat="1" applyFont="1" applyBorder="1"/>
    <xf numFmtId="165" fontId="11" fillId="0" borderId="5" xfId="0" applyNumberFormat="1" applyFont="1" applyBorder="1"/>
    <xf numFmtId="165" fontId="11" fillId="3" borderId="5" xfId="0" applyNumberFormat="1" applyFont="1" applyFill="1" applyBorder="1"/>
    <xf numFmtId="0" fontId="11" fillId="0" borderId="5" xfId="0" applyFont="1" applyBorder="1" applyAlignment="1">
      <alignment horizontal="left"/>
    </xf>
    <xf numFmtId="0" fontId="5" fillId="0" borderId="5" xfId="0" applyFont="1" applyBorder="1"/>
    <xf numFmtId="0" fontId="6" fillId="0" borderId="5" xfId="0" applyFont="1" applyBorder="1"/>
    <xf numFmtId="0" fontId="23" fillId="0" borderId="5" xfId="1" applyFont="1" applyBorder="1" applyAlignment="1" applyProtection="1">
      <alignment horizontal="left"/>
    </xf>
    <xf numFmtId="0" fontId="5" fillId="0" borderId="5" xfId="4" applyFont="1" applyBorder="1"/>
    <xf numFmtId="0" fontId="6" fillId="0" borderId="5" xfId="0" applyFont="1" applyBorder="1" applyAlignment="1">
      <alignment horizontal="left"/>
    </xf>
    <xf numFmtId="0" fontId="6" fillId="0" borderId="5" xfId="0" applyFont="1" applyBorder="1" applyAlignment="1">
      <alignment horizontal="right"/>
    </xf>
    <xf numFmtId="0" fontId="8" fillId="2" borderId="5" xfId="0" applyFont="1" applyFill="1" applyBorder="1" applyAlignment="1">
      <alignment horizontal="right"/>
    </xf>
    <xf numFmtId="0" fontId="6" fillId="2" borderId="5" xfId="0" applyFont="1" applyFill="1" applyBorder="1" applyAlignment="1">
      <alignment horizontal="right"/>
    </xf>
    <xf numFmtId="164" fontId="5" fillId="0" borderId="5" xfId="0" applyNumberFormat="1" applyFont="1" applyBorder="1"/>
    <xf numFmtId="164" fontId="25" fillId="0" borderId="5" xfId="0" applyNumberFormat="1" applyFont="1" applyBorder="1"/>
    <xf numFmtId="0" fontId="5" fillId="0" borderId="5" xfId="0" applyFont="1" applyBorder="1" applyAlignment="1">
      <alignment horizontal="left"/>
    </xf>
    <xf numFmtId="3" fontId="25" fillId="0" borderId="5" xfId="0" applyNumberFormat="1" applyFont="1" applyBorder="1"/>
    <xf numFmtId="3" fontId="5" fillId="0" borderId="5" xfId="0" applyNumberFormat="1" applyFont="1" applyBorder="1"/>
    <xf numFmtId="0" fontId="11" fillId="0" borderId="5" xfId="1" applyFont="1" applyBorder="1" applyAlignment="1" applyProtection="1"/>
    <xf numFmtId="0" fontId="11" fillId="0" borderId="6" xfId="0" applyFont="1" applyBorder="1"/>
    <xf numFmtId="0" fontId="25" fillId="0" borderId="6" xfId="0" applyFont="1" applyBorder="1"/>
    <xf numFmtId="0" fontId="11" fillId="0" borderId="6" xfId="0" applyFont="1" applyBorder="1" applyAlignment="1">
      <alignment horizontal="right"/>
    </xf>
    <xf numFmtId="164" fontId="11" fillId="0" borderId="7" xfId="0" applyNumberFormat="1" applyFont="1" applyBorder="1"/>
    <xf numFmtId="165" fontId="11" fillId="0" borderId="7" xfId="0" applyNumberFormat="1" applyFont="1" applyBorder="1"/>
    <xf numFmtId="165" fontId="11" fillId="3" borderId="7" xfId="0" applyNumberFormat="1" applyFont="1" applyFill="1" applyBorder="1"/>
    <xf numFmtId="0" fontId="10" fillId="0" borderId="8" xfId="0" applyFont="1" applyBorder="1" applyAlignment="1">
      <alignment horizontal="left"/>
    </xf>
    <xf numFmtId="0" fontId="10" fillId="0" borderId="8" xfId="0" applyFont="1" applyBorder="1"/>
    <xf numFmtId="0" fontId="10" fillId="0" borderId="8" xfId="0" applyFont="1" applyBorder="1" applyAlignment="1">
      <alignment horizontal="right"/>
    </xf>
    <xf numFmtId="0" fontId="15" fillId="3" borderId="8" xfId="0" applyFont="1" applyFill="1" applyBorder="1" applyAlignment="1">
      <alignment horizontal="right"/>
    </xf>
    <xf numFmtId="0" fontId="10" fillId="3" borderId="8" xfId="0" applyFont="1" applyFill="1" applyBorder="1" applyAlignment="1">
      <alignment horizontal="right"/>
    </xf>
    <xf numFmtId="164" fontId="11" fillId="0" borderId="6" xfId="0" applyNumberFormat="1" applyFont="1" applyBorder="1"/>
    <xf numFmtId="165" fontId="11" fillId="0" borderId="6" xfId="0" applyNumberFormat="1" applyFont="1" applyBorder="1"/>
    <xf numFmtId="165" fontId="11" fillId="3" borderId="6" xfId="0" applyNumberFormat="1" applyFont="1" applyFill="1" applyBorder="1"/>
    <xf numFmtId="0" fontId="11" fillId="0" borderId="7" xfId="0" applyFont="1" applyBorder="1"/>
    <xf numFmtId="0" fontId="25" fillId="0" borderId="7" xfId="0" applyFont="1" applyBorder="1"/>
    <xf numFmtId="164" fontId="10" fillId="0" borderId="9" xfId="0" applyNumberFormat="1" applyFont="1" applyBorder="1"/>
    <xf numFmtId="165" fontId="10" fillId="0" borderId="9" xfId="0" applyNumberFormat="1" applyFont="1" applyBorder="1"/>
    <xf numFmtId="164" fontId="5" fillId="0" borderId="7" xfId="0" applyNumberFormat="1" applyFont="1" applyBorder="1"/>
    <xf numFmtId="0" fontId="10" fillId="0" borderId="9" xfId="0" applyFont="1" applyBorder="1" applyAlignment="1">
      <alignment horizontal="left"/>
    </xf>
    <xf numFmtId="0" fontId="10" fillId="0" borderId="9" xfId="0" applyFont="1" applyBorder="1"/>
    <xf numFmtId="0" fontId="10" fillId="0" borderId="9" xfId="0" applyFont="1" applyBorder="1" applyAlignment="1">
      <alignment horizontal="right"/>
    </xf>
    <xf numFmtId="0" fontId="15" fillId="3" borderId="9" xfId="0" applyFont="1" applyFill="1" applyBorder="1" applyAlignment="1">
      <alignment horizontal="right"/>
    </xf>
    <xf numFmtId="0" fontId="10" fillId="3" borderId="9" xfId="0" applyFont="1" applyFill="1" applyBorder="1" applyAlignment="1">
      <alignment horizontal="right"/>
    </xf>
    <xf numFmtId="164" fontId="5" fillId="0" borderId="6" xfId="0" applyNumberFormat="1" applyFont="1" applyBorder="1"/>
    <xf numFmtId="3" fontId="10" fillId="0" borderId="9" xfId="0" applyNumberFormat="1" applyFont="1" applyBorder="1"/>
    <xf numFmtId="3" fontId="5" fillId="0" borderId="7" xfId="0" applyNumberFormat="1" applyFont="1" applyBorder="1"/>
    <xf numFmtId="3" fontId="5" fillId="0" borderId="6" xfId="0" applyNumberFormat="1" applyFont="1" applyBorder="1"/>
    <xf numFmtId="0" fontId="5" fillId="0" borderId="7" xfId="0" applyFont="1" applyBorder="1"/>
    <xf numFmtId="4" fontId="6" fillId="0" borderId="0" xfId="0" applyNumberFormat="1" applyFont="1"/>
    <xf numFmtId="2" fontId="26" fillId="0" borderId="0" xfId="0" applyNumberFormat="1" applyFont="1"/>
    <xf numFmtId="4" fontId="6" fillId="0" borderId="1" xfId="0" applyNumberFormat="1" applyFont="1" applyBorder="1" applyAlignment="1">
      <alignment wrapText="1"/>
    </xf>
    <xf numFmtId="3" fontId="6" fillId="0" borderId="1" xfId="0" applyNumberFormat="1" applyFont="1" applyBorder="1" applyAlignment="1">
      <alignment wrapText="1"/>
    </xf>
    <xf numFmtId="165" fontId="5" fillId="0" borderId="0" xfId="0" applyNumberFormat="1" applyFont="1"/>
    <xf numFmtId="165" fontId="6" fillId="0" borderId="1" xfId="0" applyNumberFormat="1" applyFont="1" applyBorder="1" applyAlignment="1">
      <alignment wrapText="1"/>
    </xf>
    <xf numFmtId="4" fontId="6" fillId="0" borderId="1" xfId="0" applyNumberFormat="1" applyFont="1" applyBorder="1" applyAlignment="1">
      <alignment horizontal="right" wrapText="1"/>
    </xf>
    <xf numFmtId="4" fontId="6" fillId="0" borderId="1" xfId="0" applyNumberFormat="1" applyFont="1" applyBorder="1" applyAlignment="1">
      <alignment horizontal="left" wrapText="1"/>
    </xf>
    <xf numFmtId="0" fontId="5" fillId="0" borderId="0" xfId="0" applyFont="1" applyAlignment="1">
      <alignment horizontal="right"/>
    </xf>
    <xf numFmtId="0" fontId="0" fillId="0" borderId="5" xfId="0" applyBorder="1"/>
    <xf numFmtId="3" fontId="11" fillId="0" borderId="5" xfId="0" applyNumberFormat="1" applyFont="1" applyBorder="1" applyAlignment="1">
      <alignment horizontal="right"/>
    </xf>
    <xf numFmtId="3" fontId="18" fillId="0" borderId="5" xfId="0" applyNumberFormat="1" applyFont="1" applyBorder="1" applyAlignment="1">
      <alignment horizontal="right"/>
    </xf>
    <xf numFmtId="166" fontId="11" fillId="0" borderId="5" xfId="2" applyNumberFormat="1" applyFont="1" applyBorder="1"/>
    <xf numFmtId="0" fontId="18" fillId="0" borderId="5" xfId="0" applyFont="1" applyBorder="1"/>
    <xf numFmtId="0" fontId="17" fillId="0" borderId="5" xfId="3" applyFont="1" applyBorder="1"/>
    <xf numFmtId="3" fontId="11" fillId="0" borderId="7" xfId="0" applyNumberFormat="1" applyFont="1" applyBorder="1" applyAlignment="1">
      <alignment horizontal="right"/>
    </xf>
    <xf numFmtId="3" fontId="18" fillId="0" borderId="7" xfId="0" applyNumberFormat="1" applyFont="1" applyBorder="1" applyAlignment="1">
      <alignment horizontal="right"/>
    </xf>
    <xf numFmtId="0" fontId="10" fillId="0" borderId="6" xfId="0" applyFont="1" applyBorder="1"/>
    <xf numFmtId="3" fontId="10" fillId="0" borderId="6" xfId="0" applyNumberFormat="1" applyFont="1" applyBorder="1" applyAlignment="1">
      <alignment horizontal="right"/>
    </xf>
    <xf numFmtId="0" fontId="11" fillId="0" borderId="7" xfId="1" applyFont="1" applyBorder="1" applyAlignment="1" applyProtection="1"/>
    <xf numFmtId="166" fontId="20" fillId="0" borderId="9" xfId="2" applyNumberFormat="1" applyFont="1" applyFill="1" applyBorder="1" applyAlignment="1">
      <alignment horizontal="right"/>
    </xf>
    <xf numFmtId="9" fontId="20" fillId="0" borderId="9" xfId="2" applyFont="1" applyFill="1" applyBorder="1" applyAlignment="1">
      <alignment horizontal="right"/>
    </xf>
    <xf numFmtId="0" fontId="18" fillId="0" borderId="5" xfId="4" applyFont="1" applyBorder="1"/>
    <xf numFmtId="0" fontId="18" fillId="3" borderId="5" xfId="0" applyFont="1" applyFill="1" applyBorder="1"/>
    <xf numFmtId="0" fontId="17" fillId="3" borderId="5" xfId="3" applyFont="1" applyFill="1" applyBorder="1"/>
    <xf numFmtId="0" fontId="18" fillId="3" borderId="5" xfId="4" applyFont="1" applyFill="1" applyBorder="1"/>
    <xf numFmtId="0" fontId="11" fillId="3" borderId="5" xfId="0" applyFont="1" applyFill="1" applyBorder="1"/>
    <xf numFmtId="164" fontId="11" fillId="3" borderId="5" xfId="0" applyNumberFormat="1" applyFont="1" applyFill="1" applyBorder="1"/>
    <xf numFmtId="166" fontId="21" fillId="3" borderId="5" xfId="2" applyNumberFormat="1" applyFont="1" applyFill="1" applyBorder="1"/>
    <xf numFmtId="0" fontId="11" fillId="3" borderId="6" xfId="0" applyFont="1" applyFill="1" applyBorder="1"/>
    <xf numFmtId="0" fontId="0" fillId="0" borderId="6" xfId="0" applyBorder="1"/>
    <xf numFmtId="0" fontId="11" fillId="3" borderId="7" xfId="0" applyFont="1" applyFill="1" applyBorder="1"/>
    <xf numFmtId="164" fontId="11" fillId="3" borderId="7" xfId="0" applyNumberFormat="1" applyFont="1" applyFill="1" applyBorder="1"/>
    <xf numFmtId="166" fontId="21" fillId="3" borderId="7" xfId="2" applyNumberFormat="1" applyFont="1" applyFill="1" applyBorder="1"/>
    <xf numFmtId="0" fontId="10" fillId="3" borderId="9" xfId="0" applyFont="1" applyFill="1" applyBorder="1"/>
    <xf numFmtId="0" fontId="10" fillId="3" borderId="9" xfId="0" applyFont="1" applyFill="1" applyBorder="1" applyAlignment="1">
      <alignment horizontal="right" vertical="center" wrapText="1"/>
    </xf>
    <xf numFmtId="165" fontId="16" fillId="0" borderId="6" xfId="0" applyNumberFormat="1" applyFont="1" applyBorder="1"/>
    <xf numFmtId="166" fontId="21" fillId="3" borderId="6" xfId="2" applyNumberFormat="1" applyFont="1" applyFill="1" applyBorder="1"/>
    <xf numFmtId="0" fontId="11" fillId="3" borderId="7" xfId="1" applyFont="1" applyFill="1" applyBorder="1" applyAlignment="1" applyProtection="1"/>
    <xf numFmtId="0" fontId="0" fillId="0" borderId="7" xfId="0" applyBorder="1"/>
    <xf numFmtId="164" fontId="10" fillId="3" borderId="9" xfId="0" applyNumberFormat="1" applyFont="1" applyFill="1" applyBorder="1"/>
    <xf numFmtId="9" fontId="20" fillId="3" borderId="9" xfId="2" applyFont="1" applyFill="1" applyBorder="1"/>
    <xf numFmtId="0" fontId="18" fillId="0" borderId="5" xfId="0" applyFont="1" applyBorder="1" applyAlignment="1">
      <alignment horizontal="left"/>
    </xf>
    <xf numFmtId="166" fontId="5" fillId="0" borderId="0" xfId="0" applyNumberFormat="1" applyFont="1"/>
    <xf numFmtId="165" fontId="6" fillId="0" borderId="4" xfId="0" applyNumberFormat="1" applyFont="1" applyBorder="1"/>
    <xf numFmtId="0" fontId="11" fillId="3" borderId="5" xfId="0" applyFont="1" applyFill="1" applyBorder="1" applyAlignment="1">
      <alignment vertical="top"/>
    </xf>
    <xf numFmtId="166" fontId="21" fillId="3" borderId="5" xfId="2" applyNumberFormat="1" applyFont="1" applyFill="1" applyBorder="1" applyAlignment="1">
      <alignment horizontal="right"/>
    </xf>
    <xf numFmtId="0" fontId="11" fillId="3" borderId="5" xfId="0" quotePrefix="1" applyFont="1" applyFill="1" applyBorder="1"/>
    <xf numFmtId="0" fontId="18" fillId="3" borderId="6" xfId="0" applyFont="1" applyFill="1" applyBorder="1"/>
    <xf numFmtId="0" fontId="11" fillId="3" borderId="7" xfId="0" applyFont="1" applyFill="1" applyBorder="1" applyAlignment="1">
      <alignment vertical="top"/>
    </xf>
    <xf numFmtId="166" fontId="21" fillId="3" borderId="7" xfId="2" applyNumberFormat="1" applyFont="1" applyFill="1" applyBorder="1" applyAlignment="1">
      <alignment horizontal="right"/>
    </xf>
    <xf numFmtId="0" fontId="11" fillId="3" borderId="9" xfId="0" applyFont="1" applyFill="1" applyBorder="1"/>
    <xf numFmtId="0" fontId="17" fillId="3" borderId="9" xfId="0" applyFont="1" applyFill="1" applyBorder="1" applyAlignment="1">
      <alignment horizontal="right"/>
    </xf>
    <xf numFmtId="10" fontId="27" fillId="0" borderId="1" xfId="0" applyNumberFormat="1" applyFont="1" applyBorder="1"/>
    <xf numFmtId="9" fontId="27" fillId="0" borderId="1" xfId="0" applyNumberFormat="1" applyFont="1" applyBorder="1"/>
    <xf numFmtId="4" fontId="6" fillId="0" borderId="0" xfId="0" applyNumberFormat="1" applyFont="1" applyAlignment="1">
      <alignment horizontal="left"/>
    </xf>
    <xf numFmtId="4" fontId="5" fillId="0" borderId="0" xfId="0" applyNumberFormat="1" applyFont="1" applyAlignment="1">
      <alignment wrapText="1"/>
    </xf>
    <xf numFmtId="4" fontId="26" fillId="0" borderId="0" xfId="1" applyNumberFormat="1" applyFont="1" applyAlignment="1">
      <alignment horizontal="left"/>
    </xf>
    <xf numFmtId="4" fontId="5" fillId="0" borderId="0" xfId="0" applyNumberFormat="1" applyFont="1" applyAlignment="1">
      <alignment horizontal="left"/>
    </xf>
    <xf numFmtId="2" fontId="26" fillId="0" borderId="0" xfId="0" applyNumberFormat="1" applyFont="1" applyAlignment="1">
      <alignment wrapText="1"/>
    </xf>
    <xf numFmtId="4" fontId="6" fillId="0" borderId="4" xfId="0" applyNumberFormat="1" applyFont="1" applyBorder="1" applyAlignment="1">
      <alignment wrapText="1"/>
    </xf>
    <xf numFmtId="165" fontId="6" fillId="0" borderId="4" xfId="0" applyNumberFormat="1" applyFont="1" applyBorder="1" applyAlignment="1">
      <alignment wrapText="1"/>
    </xf>
    <xf numFmtId="166" fontId="6" fillId="0" borderId="4" xfId="0" applyNumberFormat="1" applyFont="1" applyBorder="1"/>
    <xf numFmtId="0" fontId="5" fillId="0" borderId="0" xfId="0" applyFont="1" applyAlignment="1">
      <alignment horizontal="left"/>
    </xf>
    <xf numFmtId="3" fontId="6" fillId="0" borderId="4" xfId="0" applyNumberFormat="1" applyFont="1" applyBorder="1" applyAlignment="1">
      <alignment wrapText="1"/>
    </xf>
    <xf numFmtId="0" fontId="6" fillId="0" borderId="5" xfId="5" applyFont="1" applyBorder="1"/>
    <xf numFmtId="0" fontId="5" fillId="0" borderId="5" xfId="6" applyBorder="1" applyAlignment="1">
      <alignment horizontal="left"/>
    </xf>
    <xf numFmtId="164" fontId="5" fillId="0" borderId="5" xfId="6" applyNumberFormat="1" applyBorder="1" applyAlignment="1">
      <alignment horizontal="right"/>
    </xf>
    <xf numFmtId="0" fontId="5" fillId="0" borderId="7" xfId="6" applyBorder="1" applyAlignment="1">
      <alignment horizontal="left"/>
    </xf>
    <xf numFmtId="164" fontId="5" fillId="0" borderId="7" xfId="6" applyNumberFormat="1" applyBorder="1" applyAlignment="1">
      <alignment horizontal="right"/>
    </xf>
    <xf numFmtId="0" fontId="6" fillId="0" borderId="9" xfId="6" applyFont="1" applyBorder="1" applyAlignment="1">
      <alignment horizontal="left" wrapText="1"/>
    </xf>
    <xf numFmtId="0" fontId="5" fillId="0" borderId="6" xfId="6" applyBorder="1" applyAlignment="1">
      <alignment horizontal="left"/>
    </xf>
    <xf numFmtId="164" fontId="5" fillId="0" borderId="6" xfId="6" applyNumberFormat="1" applyBorder="1" applyAlignment="1">
      <alignment horizontal="right"/>
    </xf>
    <xf numFmtId="0" fontId="6" fillId="0" borderId="9" xfId="6" applyFont="1" applyBorder="1" applyAlignment="1">
      <alignment horizontal="left"/>
    </xf>
    <xf numFmtId="164" fontId="6" fillId="0" borderId="9" xfId="6" applyNumberFormat="1" applyFont="1" applyBorder="1" applyAlignment="1">
      <alignment horizontal="right"/>
    </xf>
    <xf numFmtId="2" fontId="5" fillId="0" borderId="0" xfId="0" applyNumberFormat="1" applyFont="1" applyAlignment="1">
      <alignment horizontal="left" vertical="top" wrapText="1"/>
    </xf>
  </cellXfs>
  <cellStyles count="7">
    <cellStyle name="Heading 1" xfId="3" builtinId="16"/>
    <cellStyle name="Heading 2" xfId="4" builtinId="17"/>
    <cellStyle name="Hyperlink" xfId="1" builtinId="8"/>
    <cellStyle name="Normal" xfId="0" builtinId="0"/>
    <cellStyle name="Normal 2" xfId="5" xr:uid="{079E2BE6-D023-4F28-9214-1D42988D617C}"/>
    <cellStyle name="Normal 3" xfId="6" xr:uid="{EF10A99F-8426-425B-A846-F2CBF6793E4C}"/>
    <cellStyle name="Percent" xfId="2" builtinId="5"/>
  </cellStyles>
  <dxfs count="314">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numFmt numFmtId="166" formatCode="0.0%"/>
    </dxf>
    <dxf>
      <font>
        <strike val="0"/>
        <outline val="0"/>
        <shadow val="0"/>
        <vertAlign val="baseline"/>
        <sz val="12"/>
        <name val="Arial"/>
        <family val="2"/>
        <scheme val="none"/>
      </font>
      <numFmt numFmtId="166" formatCode="0.0%"/>
    </dxf>
    <dxf>
      <font>
        <strike val="0"/>
        <outline val="0"/>
        <shadow val="0"/>
        <vertAlign val="baseline"/>
        <sz val="12"/>
        <name val="Arial"/>
        <family val="2"/>
        <scheme val="none"/>
      </font>
      <numFmt numFmtId="166" formatCode="0.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b val="0"/>
        <i/>
        <strike val="0"/>
        <condense val="0"/>
        <extend val="0"/>
        <outline val="0"/>
        <shadow val="0"/>
        <u val="none"/>
        <vertAlign val="baseline"/>
        <sz val="12"/>
        <color theme="1"/>
        <name val="Arial"/>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family val="2"/>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family val="2"/>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family val="2"/>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family val="2"/>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family val="2"/>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strike val="0"/>
        <condense val="0"/>
        <extend val="0"/>
        <outline val="0"/>
        <shadow val="0"/>
        <u val="none"/>
        <vertAlign val="baseline"/>
        <sz val="12"/>
        <color theme="1"/>
        <name val="Arial"/>
        <scheme val="none"/>
      </font>
      <numFmt numFmtId="166" formatCode="0.0%"/>
      <fill>
        <patternFill patternType="solid">
          <fgColor indexed="64"/>
          <bgColor theme="0"/>
        </patternFill>
      </fill>
      <alignment horizontal="right" vertical="bottom" textRotation="0" wrapText="0"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dxf>
    <dxf>
      <border outline="0">
        <top style="thin">
          <color auto="1"/>
        </top>
      </border>
    </dxf>
    <dxf>
      <font>
        <b val="0"/>
        <i/>
        <strike val="0"/>
        <condense val="0"/>
        <extend val="0"/>
        <outline val="0"/>
        <shadow val="0"/>
        <u val="none"/>
        <vertAlign val="baseline"/>
        <sz val="12"/>
        <color theme="1"/>
        <name val="Arial"/>
        <scheme val="none"/>
      </font>
      <numFmt numFmtId="166" formatCode="0.0%"/>
      <fill>
        <patternFill patternType="solid">
          <fgColor indexed="64"/>
          <bgColor theme="0"/>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theme="1"/>
        <name val="Arial"/>
        <scheme val="none"/>
      </font>
      <numFmt numFmtId="0" formatCode="General"/>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bottom/>
        <vertical style="thin">
          <color theme="0"/>
        </vertical>
        <horizontal/>
      </border>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numFmt numFmtId="165" formatCode="0.0"/>
    </dxf>
    <dxf>
      <font>
        <strike val="0"/>
        <outline val="0"/>
        <shadow val="0"/>
        <vertAlign val="baseline"/>
        <sz val="12"/>
        <name val="Arial"/>
        <family val="2"/>
        <scheme val="none"/>
      </font>
      <alignment horizontal="left" vertical="bottom" textRotation="0" wrapText="0" indent="0" justifyLastLine="0" shrinkToFit="0" readingOrder="0"/>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numFmt numFmtId="165" formatCode="0.0"/>
    </dxf>
    <dxf>
      <font>
        <strike val="0"/>
        <outline val="0"/>
        <shadow val="0"/>
        <vertAlign val="baseline"/>
        <sz val="12"/>
        <name val="Arial"/>
        <family val="2"/>
        <scheme val="none"/>
      </font>
      <numFmt numFmtId="165" formatCode="0.0"/>
    </dxf>
    <dxf>
      <font>
        <strike val="0"/>
        <outline val="0"/>
        <shadow val="0"/>
        <vertAlign val="baseline"/>
        <sz val="12"/>
        <name val="Arial"/>
        <family val="2"/>
        <scheme val="none"/>
      </font>
      <numFmt numFmtId="165" formatCode="0.0"/>
    </dxf>
    <dxf>
      <font>
        <strike val="0"/>
        <outline val="0"/>
        <shadow val="0"/>
        <vertAlign val="baseline"/>
        <sz val="12"/>
        <name val="Arial"/>
        <family val="2"/>
        <scheme val="none"/>
      </font>
      <numFmt numFmtId="165" formatCode="0.0"/>
    </dxf>
    <dxf>
      <font>
        <strike val="0"/>
        <outline val="0"/>
        <shadow val="0"/>
        <vertAlign val="baseline"/>
        <sz val="12"/>
        <name val="Arial"/>
        <family val="2"/>
        <scheme val="none"/>
      </font>
      <numFmt numFmtId="165" formatCode="0.0"/>
    </dxf>
    <dxf>
      <font>
        <strike val="0"/>
        <outline val="0"/>
        <shadow val="0"/>
        <vertAlign val="baseline"/>
        <sz val="12"/>
        <name val="Arial"/>
        <family val="2"/>
        <scheme val="none"/>
      </font>
      <numFmt numFmtId="165" formatCode="0.0"/>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numFmt numFmtId="165" formatCode="0.0"/>
    </dxf>
    <dxf>
      <font>
        <strike val="0"/>
        <outline val="0"/>
        <shadow val="0"/>
        <vertAlign val="baseline"/>
        <sz val="12"/>
        <name val="Arial"/>
        <family val="2"/>
        <scheme val="none"/>
      </font>
      <numFmt numFmtId="165" formatCode="0.0"/>
    </dxf>
    <dxf>
      <font>
        <strike val="0"/>
        <outline val="0"/>
        <shadow val="0"/>
        <vertAlign val="baseline"/>
        <sz val="12"/>
        <name val="Arial"/>
        <family val="2"/>
        <scheme val="none"/>
      </font>
      <numFmt numFmtId="165" formatCode="0.0"/>
    </dxf>
    <dxf>
      <font>
        <strike val="0"/>
        <outline val="0"/>
        <shadow val="0"/>
        <vertAlign val="baseline"/>
        <sz val="12"/>
        <name val="Arial"/>
        <family val="2"/>
        <scheme val="none"/>
      </font>
      <numFmt numFmtId="165" formatCode="0.0"/>
    </dxf>
    <dxf>
      <font>
        <strike val="0"/>
        <outline val="0"/>
        <shadow val="0"/>
        <vertAlign val="baseline"/>
        <sz val="12"/>
        <name val="Arial"/>
        <family val="2"/>
        <scheme val="none"/>
      </font>
      <numFmt numFmtId="165" formatCode="0.0"/>
    </dxf>
    <dxf>
      <font>
        <strike val="0"/>
        <outline val="0"/>
        <shadow val="0"/>
        <vertAlign val="baseline"/>
        <sz val="12"/>
        <name val="Arial"/>
        <family val="2"/>
        <scheme val="none"/>
      </font>
      <numFmt numFmtId="165" formatCode="0.0"/>
    </dxf>
    <dxf>
      <font>
        <strike val="0"/>
        <outline val="0"/>
        <shadow val="0"/>
        <vertAlign val="baseline"/>
        <sz val="12"/>
        <name val="Arial"/>
        <family val="2"/>
        <scheme val="none"/>
      </font>
      <numFmt numFmtId="165" formatCode="0.0"/>
    </dxf>
    <dxf>
      <font>
        <strike val="0"/>
        <outline val="0"/>
        <shadow val="0"/>
        <vertAlign val="baseline"/>
        <sz val="12"/>
        <name val="Arial"/>
        <family val="2"/>
        <scheme val="none"/>
      </font>
      <numFmt numFmtId="165" formatCode="0.0"/>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numFmt numFmtId="166" formatCode="0.0%"/>
    </dxf>
    <dxf>
      <font>
        <strike val="0"/>
        <outline val="0"/>
        <shadow val="0"/>
        <vertAlign val="baseline"/>
        <sz val="12"/>
        <name val="Arial"/>
        <family val="2"/>
        <scheme val="none"/>
      </font>
      <numFmt numFmtId="166" formatCode="0.0%"/>
    </dxf>
    <dxf>
      <font>
        <strike val="0"/>
        <outline val="0"/>
        <shadow val="0"/>
        <vertAlign val="baseline"/>
        <sz val="12"/>
        <name val="Arial"/>
        <family val="2"/>
        <scheme val="none"/>
      </font>
      <numFmt numFmtId="165" formatCode="0.0"/>
    </dxf>
    <dxf>
      <font>
        <strike val="0"/>
        <outline val="0"/>
        <shadow val="0"/>
        <vertAlign val="baseline"/>
        <sz val="12"/>
        <name val="Arial"/>
        <family val="2"/>
        <scheme val="none"/>
      </font>
      <numFmt numFmtId="165" formatCode="0.0"/>
    </dxf>
    <dxf>
      <font>
        <strike val="0"/>
        <outline val="0"/>
        <shadow val="0"/>
        <vertAlign val="baseline"/>
        <sz val="12"/>
        <name val="Arial"/>
        <family val="2"/>
        <scheme val="none"/>
      </font>
      <numFmt numFmtId="165" formatCode="0.0"/>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numFmt numFmtId="165" formatCode="0.0"/>
    </dxf>
    <dxf>
      <font>
        <strike val="0"/>
        <outline val="0"/>
        <shadow val="0"/>
        <vertAlign val="baseline"/>
        <sz val="12"/>
        <name val="Arial"/>
        <family val="2"/>
        <scheme val="none"/>
      </font>
      <numFmt numFmtId="165" formatCode="0.0"/>
    </dxf>
    <dxf>
      <font>
        <strike val="0"/>
        <outline val="0"/>
        <shadow val="0"/>
        <vertAlign val="baseline"/>
        <sz val="12"/>
        <name val="Arial"/>
        <family val="2"/>
        <scheme val="none"/>
      </font>
      <numFmt numFmtId="165" formatCode="0.0"/>
    </dxf>
    <dxf>
      <font>
        <strike val="0"/>
        <outline val="0"/>
        <shadow val="0"/>
        <vertAlign val="baseline"/>
        <sz val="12"/>
        <name val="Arial"/>
        <family val="2"/>
        <scheme val="none"/>
      </font>
      <numFmt numFmtId="165" formatCode="0.0"/>
    </dxf>
    <dxf>
      <font>
        <strike val="0"/>
        <outline val="0"/>
        <shadow val="0"/>
        <vertAlign val="baseline"/>
        <sz val="12"/>
        <name val="Arial"/>
        <family val="2"/>
        <scheme val="none"/>
      </font>
      <numFmt numFmtId="165" formatCode="0.0"/>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b val="0"/>
        <i/>
        <strike val="0"/>
        <condense val="0"/>
        <extend val="0"/>
        <outline val="0"/>
        <shadow val="0"/>
        <u val="none"/>
        <vertAlign val="baseline"/>
        <sz val="12"/>
        <color theme="1"/>
        <name val="Arial"/>
        <scheme val="none"/>
      </font>
      <numFmt numFmtId="13" formatCode="0%"/>
      <fill>
        <patternFill patternType="solid">
          <fgColor indexed="64"/>
          <bgColor theme="0"/>
        </patternFill>
      </fill>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2"/>
        <color theme="1"/>
        <name val="Arial"/>
        <scheme val="none"/>
      </font>
      <numFmt numFmtId="164" formatCode="#,##0.0"/>
      <fill>
        <patternFill patternType="solid">
          <fgColor indexed="64"/>
          <bgColor theme="0"/>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2"/>
        <color theme="1"/>
        <name val="Arial"/>
        <scheme val="none"/>
      </font>
      <fill>
        <patternFill patternType="solid">
          <fgColor indexed="64"/>
          <bgColor theme="0"/>
        </patternFill>
      </fill>
      <border diagonalUp="0" diagonalDown="0">
        <left/>
        <right style="thin">
          <color theme="0"/>
        </right>
        <top style="thin">
          <color theme="0"/>
        </top>
        <bottom style="thin">
          <color theme="0"/>
        </bottom>
        <vertical style="thin">
          <color theme="0"/>
        </vertical>
        <horizontal style="thin">
          <color theme="0"/>
        </horizontal>
      </border>
    </dxf>
    <dxf>
      <border outline="0">
        <top style="thin">
          <color auto="1"/>
        </top>
        <bottom style="thin">
          <color auto="1"/>
        </bottom>
      </border>
    </dxf>
    <dxf>
      <border>
        <bottom style="thin">
          <color indexed="64"/>
        </bottom>
      </border>
    </dxf>
    <dxf>
      <border diagonalUp="0" diagonalDown="0">
        <left style="thin">
          <color theme="0"/>
        </left>
        <right style="thin">
          <color theme="0"/>
        </right>
        <top/>
        <bottom/>
        <vertical style="thin">
          <color theme="0"/>
        </vertical>
        <horizontal/>
      </border>
    </dxf>
    <dxf>
      <font>
        <b val="0"/>
        <i val="0"/>
        <strike val="0"/>
        <condense val="0"/>
        <extend val="0"/>
        <outline val="0"/>
        <shadow val="0"/>
        <u val="none"/>
        <vertAlign val="baseline"/>
        <sz val="12"/>
        <color theme="1"/>
        <name val="Arial"/>
        <family val="2"/>
        <scheme val="none"/>
      </font>
      <numFmt numFmtId="3" formatCode="#,##0"/>
      <fill>
        <patternFill patternType="solid">
          <fgColor indexed="64"/>
          <bgColor rgb="FFFFFF00"/>
        </patternFill>
      </fill>
      <alignment horizontal="right" vertical="bottom"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3" formatCode="#,##0"/>
      <fill>
        <patternFill patternType="solid">
          <fgColor indexed="64"/>
          <bgColor rgb="FFFFFF00"/>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3" formatCode="#,##0"/>
      <fill>
        <patternFill patternType="solid">
          <fgColor indexed="64"/>
          <bgColor rgb="FFFFFF00"/>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3" formatCode="#,##0"/>
      <fill>
        <patternFill patternType="solid">
          <fgColor indexed="64"/>
          <bgColor rgb="FFFFFF00"/>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3" formatCode="#,##0"/>
      <fill>
        <patternFill patternType="solid">
          <fgColor indexed="64"/>
          <bgColor rgb="FFFFFF00"/>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3" formatCode="#,##0"/>
      <fill>
        <patternFill patternType="solid">
          <fgColor indexed="64"/>
          <bgColor rgb="FFFFFF00"/>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3" formatCode="#,##0"/>
      <fill>
        <patternFill patternType="solid">
          <fgColor indexed="64"/>
          <bgColor rgb="FFFFFF00"/>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3" formatCode="#,##0"/>
      <fill>
        <patternFill patternType="solid">
          <fgColor indexed="64"/>
          <bgColor rgb="FFFFFF00"/>
        </patternFill>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border diagonalUp="0" diagonalDown="0" outline="0">
        <left/>
        <right style="thin">
          <color theme="0"/>
        </right>
        <top style="thin">
          <color theme="0"/>
        </top>
        <bottom style="thin">
          <color theme="0"/>
        </bottom>
      </border>
    </dxf>
    <dxf>
      <border outline="0">
        <top style="thin">
          <color auto="1"/>
        </top>
        <bottom style="thin">
          <color auto="1"/>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style="thin">
          <color theme="0"/>
        </left>
        <right style="thin">
          <color theme="0"/>
        </right>
        <top/>
        <bottom/>
        <vertical style="thin">
          <color theme="0"/>
        </vertical>
        <horizontal/>
      </border>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numFmt numFmtId="3" formatCode="#,##0"/>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numFmt numFmtId="166" formatCode="0.0%"/>
    </dxf>
    <dxf>
      <font>
        <strike val="0"/>
        <outline val="0"/>
        <shadow val="0"/>
        <vertAlign val="baseline"/>
        <sz val="12"/>
        <name val="Arial"/>
        <family val="2"/>
        <scheme val="none"/>
      </font>
      <numFmt numFmtId="166" formatCode="0.0%"/>
    </dxf>
    <dxf>
      <font>
        <strike val="0"/>
        <outline val="0"/>
        <shadow val="0"/>
        <vertAlign val="baseline"/>
        <sz val="12"/>
        <name val="Arial"/>
        <family val="2"/>
        <scheme val="none"/>
      </font>
      <numFmt numFmtId="165" formatCode="0.0"/>
    </dxf>
    <dxf>
      <font>
        <strike val="0"/>
        <outline val="0"/>
        <shadow val="0"/>
        <vertAlign val="baseline"/>
        <sz val="12"/>
        <name val="Arial"/>
        <family val="2"/>
        <scheme val="none"/>
      </font>
      <numFmt numFmtId="165" formatCode="0.0"/>
    </dxf>
    <dxf>
      <font>
        <strike val="0"/>
        <outline val="0"/>
        <shadow val="0"/>
        <vertAlign val="baseline"/>
        <sz val="12"/>
        <name val="Arial"/>
        <family val="2"/>
        <scheme val="none"/>
      </font>
      <numFmt numFmtId="165" formatCode="0.0"/>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numFmt numFmtId="165" formatCode="0.0"/>
    </dxf>
    <dxf>
      <font>
        <strike val="0"/>
        <outline val="0"/>
        <shadow val="0"/>
        <vertAlign val="baseline"/>
        <sz val="12"/>
        <name val="Arial"/>
        <family val="2"/>
        <scheme val="none"/>
      </font>
      <numFmt numFmtId="165" formatCode="0.0"/>
    </dxf>
    <dxf>
      <font>
        <strike val="0"/>
        <outline val="0"/>
        <shadow val="0"/>
        <vertAlign val="baseline"/>
        <sz val="12"/>
        <name val="Arial"/>
        <family val="2"/>
        <scheme val="none"/>
      </font>
      <numFmt numFmtId="165" formatCode="0.0"/>
    </dxf>
    <dxf>
      <font>
        <strike val="0"/>
        <outline val="0"/>
        <shadow val="0"/>
        <vertAlign val="baseline"/>
        <sz val="12"/>
        <name val="Arial"/>
        <family val="2"/>
        <scheme val="none"/>
      </font>
      <numFmt numFmtId="165" formatCode="0.0"/>
    </dxf>
    <dxf>
      <font>
        <strike val="0"/>
        <outline val="0"/>
        <shadow val="0"/>
        <vertAlign val="baseline"/>
        <sz val="12"/>
        <name val="Arial"/>
        <family val="2"/>
        <scheme val="none"/>
      </font>
      <numFmt numFmtId="165" formatCode="0.0"/>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b val="0"/>
        <i val="0"/>
        <strike val="0"/>
        <condense val="0"/>
        <extend val="0"/>
        <outline val="0"/>
        <shadow val="0"/>
        <u val="none"/>
        <vertAlign val="baseline"/>
        <sz val="12"/>
        <color theme="1"/>
        <name val="Arial"/>
        <family val="2"/>
        <scheme val="none"/>
      </font>
      <numFmt numFmtId="165" formatCode="0.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tint="-4.9989318521683403E-2"/>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tint="-4.9989318521683403E-2"/>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tint="-4.9989318521683403E-2"/>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tint="-4.9989318521683403E-2"/>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tint="-4.9989318521683403E-2"/>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tint="-4.9989318521683403E-2"/>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5" formatCode="0.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164" formatCode="#,##0.0"/>
      <border diagonalUp="0" diagonalDown="0" outline="0">
        <left/>
        <right style="thin">
          <color theme="0"/>
        </right>
        <top style="thin">
          <color theme="0"/>
        </top>
        <bottom style="thin">
          <color theme="0"/>
        </bottom>
      </border>
    </dxf>
    <dxf>
      <border outline="0">
        <top style="thin">
          <color auto="1"/>
        </top>
        <bottom style="thin">
          <color auto="1"/>
        </bottom>
      </border>
    </dxf>
    <dxf>
      <font>
        <b val="0"/>
        <i val="0"/>
        <strike val="0"/>
        <condense val="0"/>
        <extend val="0"/>
        <outline val="0"/>
        <shadow val="0"/>
        <u val="none"/>
        <vertAlign val="baseline"/>
        <sz val="12"/>
        <color theme="1"/>
        <name val="Arial"/>
        <family val="2"/>
        <scheme val="none"/>
      </font>
      <numFmt numFmtId="0" formatCode="General"/>
    </dxf>
    <dxf>
      <border>
        <bottom style="thin">
          <color indexed="64"/>
        </bottom>
      </border>
    </dxf>
    <dxf>
      <font>
        <b/>
        <i val="0"/>
        <strike val="0"/>
        <condense val="0"/>
        <extend val="0"/>
        <outline val="0"/>
        <shadow val="0"/>
        <u val="none"/>
        <vertAlign val="baseline"/>
        <sz val="12"/>
        <color theme="1"/>
        <name val="Arial"/>
        <family val="2"/>
        <scheme val="none"/>
      </font>
      <numFmt numFmtId="0" formatCode="General"/>
      <alignment horizontal="right" vertical="bottom" textRotation="0" wrapText="0" indent="0" justifyLastLine="0" shrinkToFit="0" readingOrder="0"/>
      <border diagonalUp="0" diagonalDown="0" outline="0">
        <left style="thin">
          <color theme="0"/>
        </left>
        <right style="thin">
          <color theme="0"/>
        </right>
        <top/>
        <bottom/>
      </border>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
      <font>
        <strike val="0"/>
        <outline val="0"/>
        <shadow val="0"/>
        <vertAlign val="baseline"/>
        <sz val="12"/>
        <name val="Arial"/>
        <family val="2"/>
        <scheme val="none"/>
      </font>
    </dxf>
  </dxfs>
  <tableStyles count="0" defaultTableStyle="TableStyleMedium2" defaultPivotStyle="PivotStyleLight16"/>
  <colors>
    <mruColors>
      <color rgb="FF7F7F7F"/>
      <color rgb="FFAC901B"/>
      <color rgb="FFC55A11"/>
      <color rgb="FF3856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xml"/><Relationship Id="rId1" Type="http://schemas.microsoft.com/office/2011/relationships/chartStyle" Target="style1.xml"/></Relationships>
</file>

<file path=xl/charts/_rels/chart1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4471938226346241E-2"/>
          <c:y val="1.7776875919756935E-2"/>
          <c:w val="0.94659403099485562"/>
          <c:h val="0.8333809866657661"/>
        </c:manualLayout>
      </c:layout>
      <c:lineChart>
        <c:grouping val="standard"/>
        <c:varyColors val="0"/>
        <c:ser>
          <c:idx val="1"/>
          <c:order val="0"/>
          <c:spPr>
            <a:ln w="38100">
              <a:solidFill>
                <a:schemeClr val="accent3">
                  <a:lumMod val="50000"/>
                </a:schemeClr>
              </a:solidFill>
            </a:ln>
          </c:spPr>
          <c:marker>
            <c:symbol val="none"/>
          </c:marker>
          <c:dPt>
            <c:idx val="0"/>
            <c:marker>
              <c:symbol val="circle"/>
              <c:size val="10"/>
              <c:spPr>
                <a:solidFill>
                  <a:schemeClr val="bg1"/>
                </a:solidFill>
                <a:ln w="38100">
                  <a:solidFill>
                    <a:schemeClr val="accent3">
                      <a:lumMod val="50000"/>
                    </a:schemeClr>
                  </a:solidFill>
                </a:ln>
              </c:spPr>
            </c:marker>
            <c:bubble3D val="0"/>
            <c:extLst>
              <c:ext xmlns:c16="http://schemas.microsoft.com/office/drawing/2014/chart" uri="{C3380CC4-5D6E-409C-BE32-E72D297353CC}">
                <c16:uniqueId val="{00000019-3C2A-4DA9-9C9D-BB35A6788761}"/>
              </c:ext>
            </c:extLst>
          </c:dPt>
          <c:dPt>
            <c:idx val="1"/>
            <c:bubble3D val="0"/>
            <c:spPr>
              <a:ln w="38100">
                <a:noFill/>
              </a:ln>
            </c:spPr>
            <c:extLst>
              <c:ext xmlns:c16="http://schemas.microsoft.com/office/drawing/2014/chart" uri="{C3380CC4-5D6E-409C-BE32-E72D297353CC}">
                <c16:uniqueId val="{00000005-8FBE-4704-B453-581D2E6E85B4}"/>
              </c:ext>
            </c:extLst>
          </c:dPt>
          <c:dPt>
            <c:idx val="2"/>
            <c:bubble3D val="0"/>
            <c:spPr>
              <a:ln w="38100">
                <a:noFill/>
              </a:ln>
            </c:spPr>
            <c:extLst>
              <c:ext xmlns:c16="http://schemas.microsoft.com/office/drawing/2014/chart" uri="{C3380CC4-5D6E-409C-BE32-E72D297353CC}">
                <c16:uniqueId val="{0000000E-DE55-4E30-86D7-38BBC110FAE8}"/>
              </c:ext>
            </c:extLst>
          </c:dPt>
          <c:dPt>
            <c:idx val="3"/>
            <c:bubble3D val="0"/>
            <c:spPr>
              <a:ln w="38100">
                <a:noFill/>
              </a:ln>
            </c:spPr>
            <c:extLst>
              <c:ext xmlns:c16="http://schemas.microsoft.com/office/drawing/2014/chart" uri="{C3380CC4-5D6E-409C-BE32-E72D297353CC}">
                <c16:uniqueId val="{0000000D-DE55-4E30-86D7-38BBC110FAE8}"/>
              </c:ext>
            </c:extLst>
          </c:dPt>
          <c:dPt>
            <c:idx val="4"/>
            <c:bubble3D val="0"/>
            <c:spPr>
              <a:ln w="38100">
                <a:noFill/>
              </a:ln>
            </c:spPr>
            <c:extLst>
              <c:ext xmlns:c16="http://schemas.microsoft.com/office/drawing/2014/chart" uri="{C3380CC4-5D6E-409C-BE32-E72D297353CC}">
                <c16:uniqueId val="{0000000F-DE55-4E30-86D7-38BBC110FAE8}"/>
              </c:ext>
            </c:extLst>
          </c:dPt>
          <c:dPt>
            <c:idx val="5"/>
            <c:marker>
              <c:symbol val="circle"/>
              <c:size val="3"/>
              <c:spPr>
                <a:solidFill>
                  <a:schemeClr val="accent3">
                    <a:lumMod val="50000"/>
                  </a:schemeClr>
                </a:solidFill>
                <a:ln w="38100">
                  <a:solidFill>
                    <a:schemeClr val="accent3">
                      <a:lumMod val="50000"/>
                    </a:schemeClr>
                  </a:solidFill>
                </a:ln>
              </c:spPr>
            </c:marker>
            <c:bubble3D val="0"/>
            <c:spPr>
              <a:ln w="38100">
                <a:noFill/>
              </a:ln>
            </c:spPr>
            <c:extLst>
              <c:ext xmlns:c16="http://schemas.microsoft.com/office/drawing/2014/chart" uri="{C3380CC4-5D6E-409C-BE32-E72D297353CC}">
                <c16:uniqueId val="{00000001-9AD1-4A0A-9F64-F9D68049618F}"/>
              </c:ext>
            </c:extLst>
          </c:dPt>
          <c:dPt>
            <c:idx val="6"/>
            <c:bubble3D val="0"/>
            <c:spPr>
              <a:ln w="38100">
                <a:noFill/>
              </a:ln>
            </c:spPr>
            <c:extLst>
              <c:ext xmlns:c16="http://schemas.microsoft.com/office/drawing/2014/chart" uri="{C3380CC4-5D6E-409C-BE32-E72D297353CC}">
                <c16:uniqueId val="{00000007-8FBE-4704-B453-581D2E6E85B4}"/>
              </c:ext>
            </c:extLst>
          </c:dPt>
          <c:dPt>
            <c:idx val="7"/>
            <c:bubble3D val="0"/>
            <c:spPr>
              <a:ln w="38100">
                <a:noFill/>
              </a:ln>
            </c:spPr>
            <c:extLst>
              <c:ext xmlns:c16="http://schemas.microsoft.com/office/drawing/2014/chart" uri="{C3380CC4-5D6E-409C-BE32-E72D297353CC}">
                <c16:uniqueId val="{00000010-DE55-4E30-86D7-38BBC110FAE8}"/>
              </c:ext>
            </c:extLst>
          </c:dPt>
          <c:dPt>
            <c:idx val="8"/>
            <c:bubble3D val="0"/>
            <c:spPr>
              <a:ln>
                <a:solidFill>
                  <a:srgbClr val="9BBB59">
                    <a:lumMod val="50000"/>
                  </a:srgbClr>
                </a:solidFill>
              </a:ln>
            </c:spPr>
            <c:extLst>
              <c:ext xmlns:c16="http://schemas.microsoft.com/office/drawing/2014/chart" uri="{C3380CC4-5D6E-409C-BE32-E72D297353CC}">
                <c16:uniqueId val="{00000012-DE55-4E30-86D7-38BBC110FAE8}"/>
              </c:ext>
            </c:extLst>
          </c:dPt>
          <c:dPt>
            <c:idx val="9"/>
            <c:bubble3D val="0"/>
            <c:spPr>
              <a:ln w="38100">
                <a:solidFill>
                  <a:srgbClr val="385623"/>
                </a:solidFill>
              </a:ln>
            </c:spPr>
            <c:extLst>
              <c:ext xmlns:c16="http://schemas.microsoft.com/office/drawing/2014/chart" uri="{C3380CC4-5D6E-409C-BE32-E72D297353CC}">
                <c16:uniqueId val="{00000011-DE55-4E30-86D7-38BBC110FAE8}"/>
              </c:ext>
            </c:extLst>
          </c:dPt>
          <c:dPt>
            <c:idx val="28"/>
            <c:bubble3D val="0"/>
            <c:extLst>
              <c:ext xmlns:c16="http://schemas.microsoft.com/office/drawing/2014/chart" uri="{C3380CC4-5D6E-409C-BE32-E72D297353CC}">
                <c16:uniqueId val="{00000002-9AD1-4A0A-9F64-F9D68049618F}"/>
              </c:ext>
            </c:extLst>
          </c:dPt>
          <c:dPt>
            <c:idx val="29"/>
            <c:bubble3D val="0"/>
            <c:extLst>
              <c:ext xmlns:c16="http://schemas.microsoft.com/office/drawing/2014/chart" uri="{C3380CC4-5D6E-409C-BE32-E72D297353CC}">
                <c16:uniqueId val="{00000004-C6F0-4FD1-9DD0-62D1FB86338F}"/>
              </c:ext>
            </c:extLst>
          </c:dPt>
          <c:dPt>
            <c:idx val="30"/>
            <c:bubble3D val="0"/>
            <c:extLst>
              <c:ext xmlns:c16="http://schemas.microsoft.com/office/drawing/2014/chart" uri="{C3380CC4-5D6E-409C-BE32-E72D297353CC}">
                <c16:uniqueId val="{00000004-7B15-4EB6-8B53-52C54495E6B5}"/>
              </c:ext>
            </c:extLst>
          </c:dPt>
          <c:dPt>
            <c:idx val="31"/>
            <c:bubble3D val="0"/>
            <c:extLst>
              <c:ext xmlns:c16="http://schemas.microsoft.com/office/drawing/2014/chart" uri="{C3380CC4-5D6E-409C-BE32-E72D297353CC}">
                <c16:uniqueId val="{00000006-8FBE-4704-B453-581D2E6E85B4}"/>
              </c:ext>
            </c:extLst>
          </c:dPt>
          <c:dPt>
            <c:idx val="32"/>
            <c:bubble3D val="0"/>
            <c:spPr>
              <a:ln w="38100">
                <a:solidFill>
                  <a:srgbClr val="385623"/>
                </a:solidFill>
              </a:ln>
            </c:spPr>
            <c:extLst>
              <c:ext xmlns:c16="http://schemas.microsoft.com/office/drawing/2014/chart" uri="{C3380CC4-5D6E-409C-BE32-E72D297353CC}">
                <c16:uniqueId val="{00000008-BBCB-4D8A-9E14-97CFCAB5A025}"/>
              </c:ext>
            </c:extLst>
          </c:dPt>
          <c:dPt>
            <c:idx val="33"/>
            <c:bubble3D val="0"/>
            <c:spPr>
              <a:ln w="38100">
                <a:solidFill>
                  <a:srgbClr val="385623"/>
                </a:solidFill>
              </a:ln>
            </c:spPr>
            <c:extLst>
              <c:ext xmlns:c16="http://schemas.microsoft.com/office/drawing/2014/chart" uri="{C3380CC4-5D6E-409C-BE32-E72D297353CC}">
                <c16:uniqueId val="{0000000A-9976-4EDA-8C61-5CF3970FCD2F}"/>
              </c:ext>
            </c:extLst>
          </c:dPt>
          <c:dPt>
            <c:idx val="34"/>
            <c:marker>
              <c:symbol val="circle"/>
              <c:size val="10"/>
              <c:spPr>
                <a:solidFill>
                  <a:sysClr val="window" lastClr="FFFFFF"/>
                </a:solidFill>
                <a:ln w="38100">
                  <a:solidFill>
                    <a:srgbClr val="385623"/>
                  </a:solidFill>
                </a:ln>
              </c:spPr>
            </c:marker>
            <c:bubble3D val="0"/>
            <c:extLst>
              <c:ext xmlns:c16="http://schemas.microsoft.com/office/drawing/2014/chart" uri="{C3380CC4-5D6E-409C-BE32-E72D297353CC}">
                <c16:uniqueId val="{00000061-B987-43F3-8239-BF4BE29B5F51}"/>
              </c:ext>
            </c:extLst>
          </c:dPt>
          <c:dLbls>
            <c:dLbl>
              <c:idx val="0"/>
              <c:layout>
                <c:manualLayout>
                  <c:x val="1.4709744597715994E-3"/>
                  <c:y val="-3.9538163484354225E-2"/>
                </c:manualLayout>
              </c:layout>
              <c:tx>
                <c:rich>
                  <a:bodyPr/>
                  <a:lstStyle/>
                  <a:p>
                    <a:fld id="{69C6C9CC-E9EE-4961-89C5-C3848EFC7971}" type="VALUE">
                      <a:rPr lang="en-US" sz="1600"/>
                      <a:pPr/>
                      <a:t>[VALUE]</a:t>
                    </a:fld>
                    <a:endParaRPr lang="en-GB"/>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9-3C2A-4DA9-9C9D-BB35A6788761}"/>
                </c:ext>
              </c:extLst>
            </c:dLbl>
            <c:dLbl>
              <c:idx val="34"/>
              <c:layout>
                <c:manualLayout>
                  <c:x val="-1.1032308448286995E-2"/>
                  <c:y val="-5.8144358065226838E-2"/>
                </c:manualLayout>
              </c:layout>
              <c:tx>
                <c:rich>
                  <a:bodyPr/>
                  <a:lstStyle/>
                  <a:p>
                    <a:fld id="{1883F982-E324-4A7E-9CDE-5239F93EDB1D}" type="VALUE">
                      <a:rPr lang="en-US" sz="1600"/>
                      <a:pPr/>
                      <a:t>[VALUE]</a:t>
                    </a:fld>
                    <a:endParaRPr lang="en-GB"/>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61-B987-43F3-8239-BF4BE29B5F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(Figure_1!$C$38,Figure_1!$D$39,Figure_1!$E$39,Figure_1!$F$39,Figure_1!$G$39,Figure_1!$H$38,Figure_1!$I$39,Figure_1!$J$39,Figure_1!$K$38:$AK$38)</c:f>
              <c:strCache>
                <c:ptCount val="35"/>
                <c:pt idx="0">
                  <c:v>1990</c:v>
                </c:pt>
                <c:pt idx="5">
                  <c:v>1995</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strCache>
            </c:strRef>
          </c:cat>
          <c:val>
            <c:numRef>
              <c:f>Figure_1!$C$47:$AK$47</c:f>
              <c:numCache>
                <c:formatCode>0.0</c:formatCode>
                <c:ptCount val="35"/>
                <c:pt idx="0">
                  <c:v>26.002282937141889</c:v>
                </c:pt>
                <c:pt idx="5">
                  <c:v>26.150277994319534</c:v>
                </c:pt>
                <c:pt idx="8">
                  <c:v>25.820135268361639</c:v>
                </c:pt>
                <c:pt idx="9">
                  <c:v>26.189659535025601</c:v>
                </c:pt>
                <c:pt idx="10">
                  <c:v>25.778983585433746</c:v>
                </c:pt>
                <c:pt idx="11">
                  <c:v>26.140389314900727</c:v>
                </c:pt>
                <c:pt idx="12">
                  <c:v>23.948995905033698</c:v>
                </c:pt>
                <c:pt idx="13">
                  <c:v>24.089576630190013</c:v>
                </c:pt>
                <c:pt idx="14">
                  <c:v>24.029431669825648</c:v>
                </c:pt>
                <c:pt idx="15">
                  <c:v>25.216834182781813</c:v>
                </c:pt>
                <c:pt idx="16">
                  <c:v>25.565549240700079</c:v>
                </c:pt>
                <c:pt idx="17">
                  <c:v>24.383676524693495</c:v>
                </c:pt>
                <c:pt idx="18">
                  <c:v>23.987759767727322</c:v>
                </c:pt>
                <c:pt idx="19">
                  <c:v>22.143282827954565</c:v>
                </c:pt>
                <c:pt idx="20">
                  <c:v>22.713520350936527</c:v>
                </c:pt>
                <c:pt idx="21">
                  <c:v>21.805282110229722</c:v>
                </c:pt>
                <c:pt idx="22">
                  <c:v>22.081633306836896</c:v>
                </c:pt>
                <c:pt idx="23">
                  <c:v>22.26553533714651</c:v>
                </c:pt>
                <c:pt idx="24">
                  <c:v>21.526087901884949</c:v>
                </c:pt>
                <c:pt idx="25">
                  <c:v>21.86456283147751</c:v>
                </c:pt>
                <c:pt idx="26">
                  <c:v>22.038131962855282</c:v>
                </c:pt>
                <c:pt idx="27">
                  <c:v>21.322072398765865</c:v>
                </c:pt>
                <c:pt idx="28">
                  <c:v>20.964486818591077</c:v>
                </c:pt>
                <c:pt idx="29">
                  <c:v>20.603029929208709</c:v>
                </c:pt>
                <c:pt idx="30">
                  <c:v>19.689806613460284</c:v>
                </c:pt>
                <c:pt idx="31">
                  <c:v>20.222913826659877</c:v>
                </c:pt>
                <c:pt idx="32">
                  <c:v>19.335597705199184</c:v>
                </c:pt>
                <c:pt idx="33">
                  <c:v>18.363070899428564</c:v>
                </c:pt>
                <c:pt idx="34">
                  <c:v>18.355269448068299</c:v>
                </c:pt>
              </c:numCache>
            </c:numRef>
          </c:val>
          <c:smooth val="0"/>
          <c:extLst>
            <c:ext xmlns:c16="http://schemas.microsoft.com/office/drawing/2014/chart" uri="{C3380CC4-5D6E-409C-BE32-E72D297353CC}">
              <c16:uniqueId val="{00000003-9AD1-4A0A-9F64-F9D68049618F}"/>
            </c:ext>
          </c:extLst>
        </c:ser>
        <c:dLbls>
          <c:showLegendKey val="0"/>
          <c:showVal val="0"/>
          <c:showCatName val="0"/>
          <c:showSerName val="0"/>
          <c:showPercent val="0"/>
          <c:showBubbleSize val="0"/>
        </c:dLbls>
        <c:smooth val="0"/>
        <c:axId val="411037744"/>
        <c:axId val="411031864"/>
      </c:lineChart>
      <c:catAx>
        <c:axId val="411037744"/>
        <c:scaling>
          <c:orientation val="minMax"/>
        </c:scaling>
        <c:delete val="0"/>
        <c:axPos val="b"/>
        <c:numFmt formatCode="General" sourceLinked="0"/>
        <c:majorTickMark val="out"/>
        <c:minorTickMark val="none"/>
        <c:tickLblPos val="nextTo"/>
        <c:txPr>
          <a:bodyPr rot="-5400000" vert="horz"/>
          <a:lstStyle/>
          <a:p>
            <a:pPr>
              <a:defRPr sz="1200">
                <a:solidFill>
                  <a:schemeClr val="bg1">
                    <a:lumMod val="50000"/>
                  </a:schemeClr>
                </a:solidFill>
                <a:latin typeface="Arial" pitchFamily="34" charset="0"/>
                <a:cs typeface="Arial" pitchFamily="34" charset="0"/>
              </a:defRPr>
            </a:pPr>
            <a:endParaRPr lang="en-US"/>
          </a:p>
        </c:txPr>
        <c:crossAx val="411031864"/>
        <c:crosses val="autoZero"/>
        <c:auto val="0"/>
        <c:lblAlgn val="ctr"/>
        <c:lblOffset val="100"/>
        <c:noMultiLvlLbl val="0"/>
      </c:catAx>
      <c:valAx>
        <c:axId val="411031864"/>
        <c:scaling>
          <c:orientation val="minMax"/>
          <c:min val="0"/>
        </c:scaling>
        <c:delete val="0"/>
        <c:axPos val="l"/>
        <c:numFmt formatCode="#,##0" sourceLinked="0"/>
        <c:majorTickMark val="out"/>
        <c:minorTickMark val="none"/>
        <c:tickLblPos val="nextTo"/>
        <c:spPr>
          <a:ln>
            <a:noFill/>
          </a:ln>
        </c:spPr>
        <c:txPr>
          <a:bodyPr/>
          <a:lstStyle/>
          <a:p>
            <a:pPr>
              <a:defRPr sz="1200">
                <a:solidFill>
                  <a:schemeClr val="bg1">
                    <a:lumMod val="50000"/>
                  </a:schemeClr>
                </a:solidFill>
                <a:latin typeface="Arial" pitchFamily="34" charset="0"/>
                <a:cs typeface="Arial" pitchFamily="34" charset="0"/>
              </a:defRPr>
            </a:pPr>
            <a:endParaRPr lang="en-US"/>
          </a:p>
        </c:txPr>
        <c:crossAx val="411037744"/>
        <c:crosses val="autoZero"/>
        <c:crossBetween val="midCat"/>
      </c:valAx>
      <c:spPr>
        <a:ln>
          <a:noFill/>
        </a:ln>
      </c:spPr>
    </c:plotArea>
    <c:plotVisOnly val="1"/>
    <c:dispBlanksAs val="gap"/>
    <c:showDLblsOverMax val="0"/>
  </c:chart>
  <c:spPr>
    <a:ln>
      <a:noFill/>
    </a:ln>
  </c:spPr>
  <c:printSettings>
    <c:headerFooter/>
    <c:pageMargins b="0.75000000000000455" l="0.70000000000000062" r="0.70000000000000062" t="0.75000000000000455" header="0.30000000000000032" footer="0.30000000000000032"/>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GB"/>
              <a:t>Land Use Change</a:t>
            </a:r>
          </a:p>
        </c:rich>
      </c:tx>
      <c:overlay val="0"/>
    </c:title>
    <c:autoTitleDeleted val="0"/>
    <c:plotArea>
      <c:layout/>
      <c:lineChart>
        <c:grouping val="standard"/>
        <c:varyColors val="0"/>
        <c:ser>
          <c:idx val="1"/>
          <c:order val="0"/>
          <c:spPr>
            <a:ln w="19050">
              <a:solidFill>
                <a:schemeClr val="accent3">
                  <a:lumMod val="50000"/>
                </a:schemeClr>
              </a:solidFill>
            </a:ln>
          </c:spPr>
          <c:marker>
            <c:symbol val="none"/>
          </c:marker>
          <c:dPt>
            <c:idx val="0"/>
            <c:marker>
              <c:symbol val="circle"/>
              <c:size val="5"/>
              <c:spPr>
                <a:solidFill>
                  <a:schemeClr val="bg1"/>
                </a:solidFill>
                <a:ln w="19050">
                  <a:solidFill>
                    <a:schemeClr val="accent3">
                      <a:lumMod val="50000"/>
                    </a:schemeClr>
                  </a:solidFill>
                </a:ln>
              </c:spPr>
            </c:marker>
            <c:bubble3D val="0"/>
            <c:extLst>
              <c:ext xmlns:c16="http://schemas.microsoft.com/office/drawing/2014/chart" uri="{C3380CC4-5D6E-409C-BE32-E72D297353CC}">
                <c16:uniqueId val="{00000000-AAA8-4D47-ACBE-7E1D93455E9A}"/>
              </c:ext>
            </c:extLst>
          </c:dPt>
          <c:dPt>
            <c:idx val="1"/>
            <c:marker>
              <c:symbol val="circle"/>
              <c:size val="3"/>
              <c:spPr>
                <a:solidFill>
                  <a:srgbClr val="385623"/>
                </a:solidFill>
                <a:ln>
                  <a:noFill/>
                </a:ln>
              </c:spPr>
            </c:marker>
            <c:bubble3D val="0"/>
            <c:spPr>
              <a:ln w="19050">
                <a:noFill/>
              </a:ln>
            </c:spPr>
            <c:extLst>
              <c:ext xmlns:c16="http://schemas.microsoft.com/office/drawing/2014/chart" uri="{C3380CC4-5D6E-409C-BE32-E72D297353CC}">
                <c16:uniqueId val="{00000002-AAA8-4D47-ACBE-7E1D93455E9A}"/>
              </c:ext>
            </c:extLst>
          </c:dPt>
          <c:dPt>
            <c:idx val="4"/>
            <c:bubble3D val="0"/>
            <c:spPr>
              <a:ln w="19050">
                <a:noFill/>
              </a:ln>
            </c:spPr>
            <c:extLst>
              <c:ext xmlns:c16="http://schemas.microsoft.com/office/drawing/2014/chart" uri="{C3380CC4-5D6E-409C-BE32-E72D297353CC}">
                <c16:uniqueId val="{00000004-AAA8-4D47-ACBE-7E1D93455E9A}"/>
              </c:ext>
            </c:extLst>
          </c:dPt>
          <c:dPt>
            <c:idx val="5"/>
            <c:marker>
              <c:symbol val="circle"/>
              <c:size val="3"/>
              <c:spPr>
                <a:solidFill>
                  <a:schemeClr val="accent3">
                    <a:lumMod val="50000"/>
                  </a:schemeClr>
                </a:solidFill>
                <a:ln>
                  <a:solidFill>
                    <a:schemeClr val="accent3">
                      <a:lumMod val="50000"/>
                    </a:schemeClr>
                  </a:solidFill>
                </a:ln>
              </c:spPr>
            </c:marker>
            <c:bubble3D val="0"/>
            <c:extLst>
              <c:ext xmlns:c16="http://schemas.microsoft.com/office/drawing/2014/chart" uri="{C3380CC4-5D6E-409C-BE32-E72D297353CC}">
                <c16:uniqueId val="{00000005-AAA8-4D47-ACBE-7E1D93455E9A}"/>
              </c:ext>
            </c:extLst>
          </c:dPt>
          <c:dPt>
            <c:idx val="27"/>
            <c:bubble3D val="0"/>
            <c:extLst>
              <c:ext xmlns:c16="http://schemas.microsoft.com/office/drawing/2014/chart" uri="{C3380CC4-5D6E-409C-BE32-E72D297353CC}">
                <c16:uniqueId val="{00000006-AAA8-4D47-ACBE-7E1D93455E9A}"/>
              </c:ext>
            </c:extLst>
          </c:dPt>
          <c:dPt>
            <c:idx val="29"/>
            <c:bubble3D val="0"/>
            <c:extLst>
              <c:ext xmlns:c16="http://schemas.microsoft.com/office/drawing/2014/chart" uri="{C3380CC4-5D6E-409C-BE32-E72D297353CC}">
                <c16:uniqueId val="{00000007-AAA8-4D47-ACBE-7E1D93455E9A}"/>
              </c:ext>
            </c:extLst>
          </c:dPt>
          <c:dPt>
            <c:idx val="31"/>
            <c:bubble3D val="0"/>
            <c:extLst>
              <c:ext xmlns:c16="http://schemas.microsoft.com/office/drawing/2014/chart" uri="{C3380CC4-5D6E-409C-BE32-E72D297353CC}">
                <c16:uniqueId val="{00000008-AAA8-4D47-ACBE-7E1D93455E9A}"/>
              </c:ext>
            </c:extLst>
          </c:dPt>
          <c:dPt>
            <c:idx val="34"/>
            <c:marker>
              <c:symbol val="circle"/>
              <c:size val="5"/>
              <c:spPr>
                <a:solidFill>
                  <a:sysClr val="window" lastClr="FFFFFF">
                    <a:lumMod val="95000"/>
                  </a:sysClr>
                </a:solidFill>
                <a:ln w="19050">
                  <a:solidFill>
                    <a:srgbClr val="385623"/>
                  </a:solidFill>
                </a:ln>
              </c:spPr>
            </c:marker>
            <c:bubble3D val="0"/>
            <c:extLst>
              <c:ext xmlns:c16="http://schemas.microsoft.com/office/drawing/2014/chart" uri="{C3380CC4-5D6E-409C-BE32-E72D297353CC}">
                <c16:uniqueId val="{00000023-AAA8-4D47-ACBE-7E1D93455E9A}"/>
              </c:ext>
            </c:extLst>
          </c:dPt>
          <c:dLbls>
            <c:dLbl>
              <c:idx val="1"/>
              <c:delete val="1"/>
              <c:extLst>
                <c:ext xmlns:c15="http://schemas.microsoft.com/office/drawing/2012/chart" uri="{CE6537A1-D6FC-4f65-9D91-7224C49458BB}"/>
                <c:ext xmlns:c16="http://schemas.microsoft.com/office/drawing/2014/chart" uri="{C3380CC4-5D6E-409C-BE32-E72D297353CC}">
                  <c16:uniqueId val="{00000002-AAA8-4D47-ACBE-7E1D93455E9A}"/>
                </c:ext>
              </c:extLst>
            </c:dLbl>
            <c:dLbl>
              <c:idx val="4"/>
              <c:delete val="1"/>
              <c:extLst>
                <c:ext xmlns:c15="http://schemas.microsoft.com/office/drawing/2012/chart" uri="{CE6537A1-D6FC-4f65-9D91-7224C49458BB}"/>
                <c:ext xmlns:c16="http://schemas.microsoft.com/office/drawing/2014/chart" uri="{C3380CC4-5D6E-409C-BE32-E72D297353CC}">
                  <c16:uniqueId val="{00000004-AAA8-4D47-ACBE-7E1D93455E9A}"/>
                </c:ext>
              </c:extLst>
            </c:dLbl>
            <c:dLbl>
              <c:idx val="5"/>
              <c:delete val="1"/>
              <c:extLst>
                <c:ext xmlns:c15="http://schemas.microsoft.com/office/drawing/2012/chart" uri="{CE6537A1-D6FC-4f65-9D91-7224C49458BB}"/>
                <c:ext xmlns:c16="http://schemas.microsoft.com/office/drawing/2014/chart" uri="{C3380CC4-5D6E-409C-BE32-E72D297353CC}">
                  <c16:uniqueId val="{00000005-AAA8-4D47-ACBE-7E1D93455E9A}"/>
                </c:ext>
              </c:extLst>
            </c:dLbl>
            <c:dLbl>
              <c:idx val="6"/>
              <c:delete val="1"/>
              <c:extLst>
                <c:ext xmlns:c15="http://schemas.microsoft.com/office/drawing/2012/chart" uri="{CE6537A1-D6FC-4f65-9D91-7224C49458BB}"/>
                <c:ext xmlns:c16="http://schemas.microsoft.com/office/drawing/2014/chart" uri="{C3380CC4-5D6E-409C-BE32-E72D297353CC}">
                  <c16:uniqueId val="{00000009-AAA8-4D47-ACBE-7E1D93455E9A}"/>
                </c:ext>
              </c:extLst>
            </c:dLbl>
            <c:dLbl>
              <c:idx val="7"/>
              <c:delete val="1"/>
              <c:extLst>
                <c:ext xmlns:c15="http://schemas.microsoft.com/office/drawing/2012/chart" uri="{CE6537A1-D6FC-4f65-9D91-7224C49458BB}"/>
                <c:ext xmlns:c16="http://schemas.microsoft.com/office/drawing/2014/chart" uri="{C3380CC4-5D6E-409C-BE32-E72D297353CC}">
                  <c16:uniqueId val="{0000000A-AAA8-4D47-ACBE-7E1D93455E9A}"/>
                </c:ext>
              </c:extLst>
            </c:dLbl>
            <c:dLbl>
              <c:idx val="8"/>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B-AAA8-4D47-ACBE-7E1D93455E9A}"/>
                </c:ext>
              </c:extLst>
            </c:dLbl>
            <c:dLbl>
              <c:idx val="9"/>
              <c:delete val="1"/>
              <c:extLst>
                <c:ext xmlns:c15="http://schemas.microsoft.com/office/drawing/2012/chart" uri="{CE6537A1-D6FC-4f65-9D91-7224C49458BB}"/>
                <c:ext xmlns:c16="http://schemas.microsoft.com/office/drawing/2014/chart" uri="{C3380CC4-5D6E-409C-BE32-E72D297353CC}">
                  <c16:uniqueId val="{0000000C-AAA8-4D47-ACBE-7E1D93455E9A}"/>
                </c:ext>
              </c:extLst>
            </c:dLbl>
            <c:dLbl>
              <c:idx val="10"/>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D-AAA8-4D47-ACBE-7E1D93455E9A}"/>
                </c:ext>
              </c:extLst>
            </c:dLbl>
            <c:dLbl>
              <c:idx val="11"/>
              <c:delete val="1"/>
              <c:extLst>
                <c:ext xmlns:c15="http://schemas.microsoft.com/office/drawing/2012/chart" uri="{CE6537A1-D6FC-4f65-9D91-7224C49458BB}"/>
                <c:ext xmlns:c16="http://schemas.microsoft.com/office/drawing/2014/chart" uri="{C3380CC4-5D6E-409C-BE32-E72D297353CC}">
                  <c16:uniqueId val="{0000000E-AAA8-4D47-ACBE-7E1D93455E9A}"/>
                </c:ext>
              </c:extLst>
            </c:dLbl>
            <c:dLbl>
              <c:idx val="12"/>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F-AAA8-4D47-ACBE-7E1D93455E9A}"/>
                </c:ext>
              </c:extLst>
            </c:dLbl>
            <c:dLbl>
              <c:idx val="13"/>
              <c:delete val="1"/>
              <c:extLst>
                <c:ext xmlns:c15="http://schemas.microsoft.com/office/drawing/2012/chart" uri="{CE6537A1-D6FC-4f65-9D91-7224C49458BB}"/>
                <c:ext xmlns:c16="http://schemas.microsoft.com/office/drawing/2014/chart" uri="{C3380CC4-5D6E-409C-BE32-E72D297353CC}">
                  <c16:uniqueId val="{00000010-AAA8-4D47-ACBE-7E1D93455E9A}"/>
                </c:ext>
              </c:extLst>
            </c:dLbl>
            <c:dLbl>
              <c:idx val="14"/>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1-AAA8-4D47-ACBE-7E1D93455E9A}"/>
                </c:ext>
              </c:extLst>
            </c:dLbl>
            <c:dLbl>
              <c:idx val="15"/>
              <c:delete val="1"/>
              <c:extLst>
                <c:ext xmlns:c15="http://schemas.microsoft.com/office/drawing/2012/chart" uri="{CE6537A1-D6FC-4f65-9D91-7224C49458BB}"/>
                <c:ext xmlns:c16="http://schemas.microsoft.com/office/drawing/2014/chart" uri="{C3380CC4-5D6E-409C-BE32-E72D297353CC}">
                  <c16:uniqueId val="{00000012-AAA8-4D47-ACBE-7E1D93455E9A}"/>
                </c:ext>
              </c:extLst>
            </c:dLbl>
            <c:dLbl>
              <c:idx val="16"/>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3-AAA8-4D47-ACBE-7E1D93455E9A}"/>
                </c:ext>
              </c:extLst>
            </c:dLbl>
            <c:dLbl>
              <c:idx val="17"/>
              <c:delete val="1"/>
              <c:extLst>
                <c:ext xmlns:c15="http://schemas.microsoft.com/office/drawing/2012/chart" uri="{CE6537A1-D6FC-4f65-9D91-7224C49458BB}"/>
                <c:ext xmlns:c16="http://schemas.microsoft.com/office/drawing/2014/chart" uri="{C3380CC4-5D6E-409C-BE32-E72D297353CC}">
                  <c16:uniqueId val="{00000014-AAA8-4D47-ACBE-7E1D93455E9A}"/>
                </c:ext>
              </c:extLst>
            </c:dLbl>
            <c:dLbl>
              <c:idx val="18"/>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5-AAA8-4D47-ACBE-7E1D93455E9A}"/>
                </c:ext>
              </c:extLst>
            </c:dLbl>
            <c:dLbl>
              <c:idx val="19"/>
              <c:delete val="1"/>
              <c:extLst>
                <c:ext xmlns:c15="http://schemas.microsoft.com/office/drawing/2012/chart" uri="{CE6537A1-D6FC-4f65-9D91-7224C49458BB}"/>
                <c:ext xmlns:c16="http://schemas.microsoft.com/office/drawing/2014/chart" uri="{C3380CC4-5D6E-409C-BE32-E72D297353CC}">
                  <c16:uniqueId val="{00000016-AAA8-4D47-ACBE-7E1D93455E9A}"/>
                </c:ext>
              </c:extLst>
            </c:dLbl>
            <c:dLbl>
              <c:idx val="20"/>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7-AAA8-4D47-ACBE-7E1D93455E9A}"/>
                </c:ext>
              </c:extLst>
            </c:dLbl>
            <c:dLbl>
              <c:idx val="21"/>
              <c:delete val="1"/>
              <c:extLst>
                <c:ext xmlns:c15="http://schemas.microsoft.com/office/drawing/2012/chart" uri="{CE6537A1-D6FC-4f65-9D91-7224C49458BB}"/>
                <c:ext xmlns:c16="http://schemas.microsoft.com/office/drawing/2014/chart" uri="{C3380CC4-5D6E-409C-BE32-E72D297353CC}">
                  <c16:uniqueId val="{00000018-AAA8-4D47-ACBE-7E1D93455E9A}"/>
                </c:ext>
              </c:extLst>
            </c:dLbl>
            <c:dLbl>
              <c:idx val="22"/>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9-AAA8-4D47-ACBE-7E1D93455E9A}"/>
                </c:ext>
              </c:extLst>
            </c:dLbl>
            <c:dLbl>
              <c:idx val="23"/>
              <c:delete val="1"/>
              <c:extLst>
                <c:ext xmlns:c15="http://schemas.microsoft.com/office/drawing/2012/chart" uri="{CE6537A1-D6FC-4f65-9D91-7224C49458BB}"/>
                <c:ext xmlns:c16="http://schemas.microsoft.com/office/drawing/2014/chart" uri="{C3380CC4-5D6E-409C-BE32-E72D297353CC}">
                  <c16:uniqueId val="{0000001A-AAA8-4D47-ACBE-7E1D93455E9A}"/>
                </c:ext>
              </c:extLst>
            </c:dLbl>
            <c:dLbl>
              <c:idx val="24"/>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B-AAA8-4D47-ACBE-7E1D93455E9A}"/>
                </c:ext>
              </c:extLst>
            </c:dLbl>
            <c:dLbl>
              <c:idx val="25"/>
              <c:delete val="1"/>
              <c:extLst>
                <c:ext xmlns:c15="http://schemas.microsoft.com/office/drawing/2012/chart" uri="{CE6537A1-D6FC-4f65-9D91-7224C49458BB}"/>
                <c:ext xmlns:c16="http://schemas.microsoft.com/office/drawing/2014/chart" uri="{C3380CC4-5D6E-409C-BE32-E72D297353CC}">
                  <c16:uniqueId val="{0000001C-AAA8-4D47-ACBE-7E1D93455E9A}"/>
                </c:ext>
              </c:extLst>
            </c:dLbl>
            <c:dLbl>
              <c:idx val="26"/>
              <c:delete val="1"/>
              <c:extLst>
                <c:ext xmlns:c15="http://schemas.microsoft.com/office/drawing/2012/chart" uri="{CE6537A1-D6FC-4f65-9D91-7224C49458BB}"/>
                <c:ext xmlns:c16="http://schemas.microsoft.com/office/drawing/2014/chart" uri="{C3380CC4-5D6E-409C-BE32-E72D297353CC}">
                  <c16:uniqueId val="{0000001D-AAA8-4D47-ACBE-7E1D93455E9A}"/>
                </c:ext>
              </c:extLst>
            </c:dLbl>
            <c:dLbl>
              <c:idx val="27"/>
              <c:delete val="1"/>
              <c:extLst>
                <c:ext xmlns:c15="http://schemas.microsoft.com/office/drawing/2012/chart" uri="{CE6537A1-D6FC-4f65-9D91-7224C49458BB}"/>
                <c:ext xmlns:c16="http://schemas.microsoft.com/office/drawing/2014/chart" uri="{C3380CC4-5D6E-409C-BE32-E72D297353CC}">
                  <c16:uniqueId val="{00000006-AAA8-4D47-ACBE-7E1D93455E9A}"/>
                </c:ext>
              </c:extLst>
            </c:dLbl>
            <c:dLbl>
              <c:idx val="28"/>
              <c:delete val="1"/>
              <c:extLst>
                <c:ext xmlns:c15="http://schemas.microsoft.com/office/drawing/2012/chart" uri="{CE6537A1-D6FC-4f65-9D91-7224C49458BB}"/>
                <c:ext xmlns:c16="http://schemas.microsoft.com/office/drawing/2014/chart" uri="{C3380CC4-5D6E-409C-BE32-E72D297353CC}">
                  <c16:uniqueId val="{0000001E-AAA8-4D47-ACBE-7E1D93455E9A}"/>
                </c:ext>
              </c:extLst>
            </c:dLbl>
            <c:dLbl>
              <c:idx val="29"/>
              <c:delete val="1"/>
              <c:extLst>
                <c:ext xmlns:c15="http://schemas.microsoft.com/office/drawing/2012/chart" uri="{CE6537A1-D6FC-4f65-9D91-7224C49458BB}"/>
                <c:ext xmlns:c16="http://schemas.microsoft.com/office/drawing/2014/chart" uri="{C3380CC4-5D6E-409C-BE32-E72D297353CC}">
                  <c16:uniqueId val="{00000007-AAA8-4D47-ACBE-7E1D93455E9A}"/>
                </c:ext>
              </c:extLst>
            </c:dLbl>
            <c:dLbl>
              <c:idx val="30"/>
              <c:delete val="1"/>
              <c:extLst>
                <c:ext xmlns:c15="http://schemas.microsoft.com/office/drawing/2012/chart" uri="{CE6537A1-D6FC-4f65-9D91-7224C49458BB}"/>
                <c:ext xmlns:c16="http://schemas.microsoft.com/office/drawing/2014/chart" uri="{C3380CC4-5D6E-409C-BE32-E72D297353CC}">
                  <c16:uniqueId val="{0000001F-AAA8-4D47-ACBE-7E1D93455E9A}"/>
                </c:ext>
              </c:extLst>
            </c:dLbl>
            <c:dLbl>
              <c:idx val="31"/>
              <c:delete val="1"/>
              <c:extLst>
                <c:ext xmlns:c15="http://schemas.microsoft.com/office/drawing/2012/chart" uri="{CE6537A1-D6FC-4f65-9D91-7224C49458BB}"/>
                <c:ext xmlns:c16="http://schemas.microsoft.com/office/drawing/2014/chart" uri="{C3380CC4-5D6E-409C-BE32-E72D297353CC}">
                  <c16:uniqueId val="{00000008-AAA8-4D47-ACBE-7E1D93455E9A}"/>
                </c:ext>
              </c:extLst>
            </c:dLbl>
            <c:dLbl>
              <c:idx val="32"/>
              <c:delete val="1"/>
              <c:extLst>
                <c:ext xmlns:c15="http://schemas.microsoft.com/office/drawing/2012/chart" uri="{CE6537A1-D6FC-4f65-9D91-7224C49458BB}"/>
                <c:ext xmlns:c16="http://schemas.microsoft.com/office/drawing/2014/chart" uri="{C3380CC4-5D6E-409C-BE32-E72D297353CC}">
                  <c16:uniqueId val="{00000021-AAA8-4D47-ACBE-7E1D93455E9A}"/>
                </c:ext>
              </c:extLst>
            </c:dLbl>
            <c:dLbl>
              <c:idx val="33"/>
              <c:delete val="1"/>
              <c:extLst>
                <c:ext xmlns:c15="http://schemas.microsoft.com/office/drawing/2012/chart" uri="{CE6537A1-D6FC-4f65-9D91-7224C49458BB}"/>
                <c:ext xmlns:c16="http://schemas.microsoft.com/office/drawing/2014/chart" uri="{C3380CC4-5D6E-409C-BE32-E72D297353CC}">
                  <c16:uniqueId val="{00000022-AAA8-4D47-ACBE-7E1D93455E9A}"/>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(Figure_1!$C$38,Figure_1!$D$39:$G$39,Figure_1!$H$38,Figure_1!$I$39:$J$39,Figure_1!$K$38:$AK$38)</c:f>
              <c:strCache>
                <c:ptCount val="35"/>
                <c:pt idx="0">
                  <c:v>1990</c:v>
                </c:pt>
                <c:pt idx="5">
                  <c:v>1995</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strCache>
            </c:strRef>
          </c:cat>
          <c:val>
            <c:numRef>
              <c:f>Figure_1!$C$45:$AK$45</c:f>
              <c:numCache>
                <c:formatCode>0.0</c:formatCode>
                <c:ptCount val="35"/>
                <c:pt idx="0">
                  <c:v>2.6218991060878114</c:v>
                </c:pt>
                <c:pt idx="5">
                  <c:v>2.4026793417261887</c:v>
                </c:pt>
                <c:pt idx="8">
                  <c:v>2.2347162537153822</c:v>
                </c:pt>
                <c:pt idx="9">
                  <c:v>2.2058045146381646</c:v>
                </c:pt>
                <c:pt idx="10">
                  <c:v>2.1724297078482655</c:v>
                </c:pt>
                <c:pt idx="11">
                  <c:v>2.1593693709490656</c:v>
                </c:pt>
                <c:pt idx="12">
                  <c:v>2.1440141252242113</c:v>
                </c:pt>
                <c:pt idx="13">
                  <c:v>2.1114121542016453</c:v>
                </c:pt>
                <c:pt idx="14">
                  <c:v>2.1128868054996102</c:v>
                </c:pt>
                <c:pt idx="15">
                  <c:v>2.1241043604708225</c:v>
                </c:pt>
                <c:pt idx="16">
                  <c:v>2.1281463842362713</c:v>
                </c:pt>
                <c:pt idx="17">
                  <c:v>2.1534148146512595</c:v>
                </c:pt>
                <c:pt idx="18">
                  <c:v>2.1646065667395478</c:v>
                </c:pt>
                <c:pt idx="19">
                  <c:v>2.2254647585532745</c:v>
                </c:pt>
                <c:pt idx="20">
                  <c:v>2.2459953038699787</c:v>
                </c:pt>
                <c:pt idx="21">
                  <c:v>2.2319572410023372</c:v>
                </c:pt>
                <c:pt idx="22">
                  <c:v>2.3762802714897044</c:v>
                </c:pt>
                <c:pt idx="23">
                  <c:v>2.1793861264074539</c:v>
                </c:pt>
                <c:pt idx="24">
                  <c:v>2.1799967247681331</c:v>
                </c:pt>
                <c:pt idx="25">
                  <c:v>2.1800832830837007</c:v>
                </c:pt>
                <c:pt idx="26">
                  <c:v>2.1895411671495633</c:v>
                </c:pt>
                <c:pt idx="27">
                  <c:v>2.1631794945526663</c:v>
                </c:pt>
                <c:pt idx="28">
                  <c:v>2.1526793048809352</c:v>
                </c:pt>
                <c:pt idx="29">
                  <c:v>2.1177286352974765</c:v>
                </c:pt>
                <c:pt idx="30">
                  <c:v>2.1526533288375416</c:v>
                </c:pt>
                <c:pt idx="31">
                  <c:v>2.1575630427515673</c:v>
                </c:pt>
                <c:pt idx="32">
                  <c:v>2.1264231116933865</c:v>
                </c:pt>
                <c:pt idx="33">
                  <c:v>2.1299371497889239</c:v>
                </c:pt>
                <c:pt idx="34">
                  <c:v>2.1443682065726768</c:v>
                </c:pt>
              </c:numCache>
            </c:numRef>
          </c:val>
          <c:smooth val="0"/>
          <c:extLst>
            <c:ext xmlns:c16="http://schemas.microsoft.com/office/drawing/2014/chart" uri="{C3380CC4-5D6E-409C-BE32-E72D297353CC}">
              <c16:uniqueId val="{00000020-AAA8-4D47-ACBE-7E1D93455E9A}"/>
            </c:ext>
          </c:extLst>
        </c:ser>
        <c:dLbls>
          <c:dLblPos val="t"/>
          <c:showLegendKey val="0"/>
          <c:showVal val="1"/>
          <c:showCatName val="0"/>
          <c:showSerName val="0"/>
          <c:showPercent val="0"/>
          <c:showBubbleSize val="0"/>
        </c:dLbls>
        <c:smooth val="0"/>
        <c:axId val="667970864"/>
        <c:axId val="667964592"/>
      </c:lineChart>
      <c:catAx>
        <c:axId val="667970864"/>
        <c:scaling>
          <c:orientation val="minMax"/>
        </c:scaling>
        <c:delete val="0"/>
        <c:axPos val="b"/>
        <c:numFmt formatCode="General" sourceLinked="1"/>
        <c:majorTickMark val="out"/>
        <c:minorTickMark val="none"/>
        <c:tickLblPos val="nextTo"/>
        <c:spPr>
          <a:ln>
            <a:solidFill>
              <a:schemeClr val="bg1">
                <a:lumMod val="75000"/>
              </a:schemeClr>
            </a:solidFill>
          </a:ln>
        </c:spPr>
        <c:txPr>
          <a:bodyPr rot="-5400000" vert="horz"/>
          <a:lstStyle/>
          <a:p>
            <a:pPr>
              <a:defRPr/>
            </a:pPr>
            <a:endParaRPr lang="en-US"/>
          </a:p>
        </c:txPr>
        <c:crossAx val="667964592"/>
        <c:crosses val="autoZero"/>
        <c:auto val="0"/>
        <c:lblAlgn val="ctr"/>
        <c:lblOffset val="100"/>
        <c:noMultiLvlLbl val="0"/>
      </c:catAx>
      <c:valAx>
        <c:axId val="667964592"/>
        <c:scaling>
          <c:orientation val="minMax"/>
          <c:max val="8"/>
          <c:min val="0"/>
        </c:scaling>
        <c:delete val="0"/>
        <c:axPos val="l"/>
        <c:numFmt formatCode="#,##0" sourceLinked="0"/>
        <c:majorTickMark val="out"/>
        <c:minorTickMark val="none"/>
        <c:tickLblPos val="nextTo"/>
        <c:spPr>
          <a:ln>
            <a:noFill/>
          </a:ln>
        </c:spPr>
        <c:crossAx val="667970864"/>
        <c:crosses val="autoZero"/>
        <c:crossBetween val="midCat"/>
        <c:majorUnit val="2"/>
      </c:valAx>
    </c:plotArea>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344" l="0.70000000000000062" r="0.70000000000000062" t="0.7500000000000034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GB"/>
              <a:t>Waste</a:t>
            </a:r>
          </a:p>
        </c:rich>
      </c:tx>
      <c:layout>
        <c:manualLayout>
          <c:xMode val="edge"/>
          <c:yMode val="edge"/>
          <c:x val="0.42483874527098747"/>
          <c:y val="6.6183897825824012E-2"/>
        </c:manualLayout>
      </c:layout>
      <c:overlay val="1"/>
      <c:spPr>
        <a:noFill/>
      </c:spPr>
    </c:title>
    <c:autoTitleDeleted val="0"/>
    <c:plotArea>
      <c:layout/>
      <c:lineChart>
        <c:grouping val="standard"/>
        <c:varyColors val="0"/>
        <c:ser>
          <c:idx val="1"/>
          <c:order val="0"/>
          <c:spPr>
            <a:ln w="19050">
              <a:solidFill>
                <a:schemeClr val="accent3">
                  <a:lumMod val="50000"/>
                </a:schemeClr>
              </a:solidFill>
            </a:ln>
          </c:spPr>
          <c:marker>
            <c:symbol val="none"/>
          </c:marker>
          <c:dPt>
            <c:idx val="0"/>
            <c:marker>
              <c:symbol val="circle"/>
              <c:size val="5"/>
              <c:spPr>
                <a:solidFill>
                  <a:schemeClr val="bg1"/>
                </a:solidFill>
                <a:ln w="19050">
                  <a:solidFill>
                    <a:schemeClr val="accent3">
                      <a:lumMod val="50000"/>
                    </a:schemeClr>
                  </a:solidFill>
                </a:ln>
              </c:spPr>
            </c:marker>
            <c:bubble3D val="0"/>
            <c:extLst>
              <c:ext xmlns:c16="http://schemas.microsoft.com/office/drawing/2014/chart" uri="{C3380CC4-5D6E-409C-BE32-E72D297353CC}">
                <c16:uniqueId val="{00000000-452A-41C1-BC76-1AE15573BA54}"/>
              </c:ext>
            </c:extLst>
          </c:dPt>
          <c:dPt>
            <c:idx val="1"/>
            <c:marker>
              <c:symbol val="circle"/>
              <c:size val="3"/>
              <c:spPr>
                <a:solidFill>
                  <a:srgbClr val="385623"/>
                </a:solidFill>
                <a:ln>
                  <a:noFill/>
                </a:ln>
              </c:spPr>
            </c:marker>
            <c:bubble3D val="0"/>
            <c:spPr>
              <a:ln w="19050">
                <a:noFill/>
              </a:ln>
            </c:spPr>
            <c:extLst>
              <c:ext xmlns:c16="http://schemas.microsoft.com/office/drawing/2014/chart" uri="{C3380CC4-5D6E-409C-BE32-E72D297353CC}">
                <c16:uniqueId val="{00000002-452A-41C1-BC76-1AE15573BA54}"/>
              </c:ext>
            </c:extLst>
          </c:dPt>
          <c:dPt>
            <c:idx val="2"/>
            <c:bubble3D val="0"/>
            <c:spPr>
              <a:ln w="19050">
                <a:noFill/>
              </a:ln>
            </c:spPr>
            <c:extLst>
              <c:ext xmlns:c16="http://schemas.microsoft.com/office/drawing/2014/chart" uri="{C3380CC4-5D6E-409C-BE32-E72D297353CC}">
                <c16:uniqueId val="{00000004-452A-41C1-BC76-1AE15573BA54}"/>
              </c:ext>
            </c:extLst>
          </c:dPt>
          <c:dPt>
            <c:idx val="4"/>
            <c:bubble3D val="0"/>
            <c:spPr>
              <a:ln w="19050">
                <a:noFill/>
              </a:ln>
            </c:spPr>
            <c:extLst>
              <c:ext xmlns:c16="http://schemas.microsoft.com/office/drawing/2014/chart" uri="{C3380CC4-5D6E-409C-BE32-E72D297353CC}">
                <c16:uniqueId val="{00000006-452A-41C1-BC76-1AE15573BA54}"/>
              </c:ext>
            </c:extLst>
          </c:dPt>
          <c:dPt>
            <c:idx val="5"/>
            <c:marker>
              <c:symbol val="circle"/>
              <c:size val="3"/>
              <c:spPr>
                <a:solidFill>
                  <a:schemeClr val="accent3">
                    <a:lumMod val="50000"/>
                  </a:schemeClr>
                </a:solidFill>
                <a:ln>
                  <a:solidFill>
                    <a:schemeClr val="accent3">
                      <a:lumMod val="50000"/>
                    </a:schemeClr>
                  </a:solidFill>
                </a:ln>
              </c:spPr>
            </c:marker>
            <c:bubble3D val="0"/>
            <c:spPr>
              <a:ln w="19050">
                <a:solidFill>
                  <a:schemeClr val="accent3">
                    <a:lumMod val="50000"/>
                    <a:alpha val="96000"/>
                  </a:schemeClr>
                </a:solidFill>
              </a:ln>
            </c:spPr>
            <c:extLst>
              <c:ext xmlns:c16="http://schemas.microsoft.com/office/drawing/2014/chart" uri="{C3380CC4-5D6E-409C-BE32-E72D297353CC}">
                <c16:uniqueId val="{00000008-452A-41C1-BC76-1AE15573BA54}"/>
              </c:ext>
            </c:extLst>
          </c:dPt>
          <c:dPt>
            <c:idx val="25"/>
            <c:bubble3D val="0"/>
            <c:extLst>
              <c:ext xmlns:c16="http://schemas.microsoft.com/office/drawing/2014/chart" uri="{C3380CC4-5D6E-409C-BE32-E72D297353CC}">
                <c16:uniqueId val="{00000009-452A-41C1-BC76-1AE15573BA54}"/>
              </c:ext>
            </c:extLst>
          </c:dPt>
          <c:dPt>
            <c:idx val="27"/>
            <c:bubble3D val="0"/>
            <c:extLst>
              <c:ext xmlns:c16="http://schemas.microsoft.com/office/drawing/2014/chart" uri="{C3380CC4-5D6E-409C-BE32-E72D297353CC}">
                <c16:uniqueId val="{0000000A-452A-41C1-BC76-1AE15573BA54}"/>
              </c:ext>
            </c:extLst>
          </c:dPt>
          <c:dPt>
            <c:idx val="29"/>
            <c:bubble3D val="0"/>
            <c:extLst>
              <c:ext xmlns:c16="http://schemas.microsoft.com/office/drawing/2014/chart" uri="{C3380CC4-5D6E-409C-BE32-E72D297353CC}">
                <c16:uniqueId val="{0000000B-452A-41C1-BC76-1AE15573BA54}"/>
              </c:ext>
            </c:extLst>
          </c:dPt>
          <c:dPt>
            <c:idx val="31"/>
            <c:bubble3D val="0"/>
            <c:extLst>
              <c:ext xmlns:c16="http://schemas.microsoft.com/office/drawing/2014/chart" uri="{C3380CC4-5D6E-409C-BE32-E72D297353CC}">
                <c16:uniqueId val="{0000000C-452A-41C1-BC76-1AE15573BA54}"/>
              </c:ext>
            </c:extLst>
          </c:dPt>
          <c:dPt>
            <c:idx val="34"/>
            <c:marker>
              <c:symbol val="circle"/>
              <c:size val="5"/>
              <c:spPr>
                <a:solidFill>
                  <a:sysClr val="window" lastClr="FFFFFF"/>
                </a:solidFill>
                <a:ln w="19050">
                  <a:solidFill>
                    <a:srgbClr val="385623"/>
                  </a:solidFill>
                </a:ln>
              </c:spPr>
            </c:marker>
            <c:bubble3D val="0"/>
            <c:extLst>
              <c:ext xmlns:c16="http://schemas.microsoft.com/office/drawing/2014/chart" uri="{C3380CC4-5D6E-409C-BE32-E72D297353CC}">
                <c16:uniqueId val="{00000027-452A-41C1-BC76-1AE15573BA54}"/>
              </c:ext>
            </c:extLst>
          </c:dPt>
          <c:dLbls>
            <c:dLbl>
              <c:idx val="1"/>
              <c:delete val="1"/>
              <c:extLst>
                <c:ext xmlns:c15="http://schemas.microsoft.com/office/drawing/2012/chart" uri="{CE6537A1-D6FC-4f65-9D91-7224C49458BB}"/>
                <c:ext xmlns:c16="http://schemas.microsoft.com/office/drawing/2014/chart" uri="{C3380CC4-5D6E-409C-BE32-E72D297353CC}">
                  <c16:uniqueId val="{00000002-452A-41C1-BC76-1AE15573BA54}"/>
                </c:ext>
              </c:extLst>
            </c:dLbl>
            <c:dLbl>
              <c:idx val="2"/>
              <c:delete val="1"/>
              <c:extLst xmlns:c16="http://schemas.microsoft.com/office/drawing/2014/chart">
                <c:ext xmlns:c15="http://schemas.microsoft.com/office/drawing/2012/chart" uri="{CE6537A1-D6FC-4f65-9D91-7224C49458BB}"/>
                <c:ext xmlns:c16="http://schemas.microsoft.com/office/drawing/2014/chart" uri="{C3380CC4-5D6E-409C-BE32-E72D297353CC}">
                  <c16:uniqueId val="{00000004-452A-41C1-BC76-1AE15573BA54}"/>
                </c:ext>
              </c:extLst>
            </c:dLbl>
            <c:dLbl>
              <c:idx val="3"/>
              <c:delete val="1"/>
              <c:extLst xmlns:c16="http://schemas.microsoft.com/office/drawing/2014/chart">
                <c:ext xmlns:c15="http://schemas.microsoft.com/office/drawing/2012/chart" uri="{CE6537A1-D6FC-4f65-9D91-7224C49458BB}"/>
                <c:ext xmlns:c16="http://schemas.microsoft.com/office/drawing/2014/chart" uri="{C3380CC4-5D6E-409C-BE32-E72D297353CC}">
                  <c16:uniqueId val="{0000000D-452A-41C1-BC76-1AE15573BA54}"/>
                </c:ext>
              </c:extLst>
            </c:dLbl>
            <c:dLbl>
              <c:idx val="4"/>
              <c:delete val="1"/>
              <c:extLst>
                <c:ext xmlns:c15="http://schemas.microsoft.com/office/drawing/2012/chart" uri="{CE6537A1-D6FC-4f65-9D91-7224C49458BB}"/>
                <c:ext xmlns:c16="http://schemas.microsoft.com/office/drawing/2014/chart" uri="{C3380CC4-5D6E-409C-BE32-E72D297353CC}">
                  <c16:uniqueId val="{00000006-452A-41C1-BC76-1AE15573BA54}"/>
                </c:ext>
              </c:extLst>
            </c:dLbl>
            <c:dLbl>
              <c:idx val="5"/>
              <c:delete val="1"/>
              <c:extLst>
                <c:ext xmlns:c15="http://schemas.microsoft.com/office/drawing/2012/chart" uri="{CE6537A1-D6FC-4f65-9D91-7224C49458BB}"/>
                <c:ext xmlns:c16="http://schemas.microsoft.com/office/drawing/2014/chart" uri="{C3380CC4-5D6E-409C-BE32-E72D297353CC}">
                  <c16:uniqueId val="{00000008-452A-41C1-BC76-1AE15573BA54}"/>
                </c:ext>
              </c:extLst>
            </c:dLbl>
            <c:dLbl>
              <c:idx val="6"/>
              <c:delete val="1"/>
              <c:extLst>
                <c:ext xmlns:c15="http://schemas.microsoft.com/office/drawing/2012/chart" uri="{CE6537A1-D6FC-4f65-9D91-7224C49458BB}"/>
                <c:ext xmlns:c16="http://schemas.microsoft.com/office/drawing/2014/chart" uri="{C3380CC4-5D6E-409C-BE32-E72D297353CC}">
                  <c16:uniqueId val="{0000000E-452A-41C1-BC76-1AE15573BA54}"/>
                </c:ext>
              </c:extLst>
            </c:dLbl>
            <c:dLbl>
              <c:idx val="7"/>
              <c:delete val="1"/>
              <c:extLst>
                <c:ext xmlns:c15="http://schemas.microsoft.com/office/drawing/2012/chart" uri="{CE6537A1-D6FC-4f65-9D91-7224C49458BB}"/>
                <c:ext xmlns:c16="http://schemas.microsoft.com/office/drawing/2014/chart" uri="{C3380CC4-5D6E-409C-BE32-E72D297353CC}">
                  <c16:uniqueId val="{0000000F-452A-41C1-BC76-1AE15573BA54}"/>
                </c:ext>
              </c:extLst>
            </c:dLbl>
            <c:dLbl>
              <c:idx val="8"/>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0-452A-41C1-BC76-1AE15573BA54}"/>
                </c:ext>
              </c:extLst>
            </c:dLbl>
            <c:dLbl>
              <c:idx val="9"/>
              <c:delete val="1"/>
              <c:extLst>
                <c:ext xmlns:c15="http://schemas.microsoft.com/office/drawing/2012/chart" uri="{CE6537A1-D6FC-4f65-9D91-7224C49458BB}"/>
                <c:ext xmlns:c16="http://schemas.microsoft.com/office/drawing/2014/chart" uri="{C3380CC4-5D6E-409C-BE32-E72D297353CC}">
                  <c16:uniqueId val="{00000011-452A-41C1-BC76-1AE15573BA54}"/>
                </c:ext>
              </c:extLst>
            </c:dLbl>
            <c:dLbl>
              <c:idx val="10"/>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2-452A-41C1-BC76-1AE15573BA54}"/>
                </c:ext>
              </c:extLst>
            </c:dLbl>
            <c:dLbl>
              <c:idx val="11"/>
              <c:delete val="1"/>
              <c:extLst>
                <c:ext xmlns:c15="http://schemas.microsoft.com/office/drawing/2012/chart" uri="{CE6537A1-D6FC-4f65-9D91-7224C49458BB}"/>
                <c:ext xmlns:c16="http://schemas.microsoft.com/office/drawing/2014/chart" uri="{C3380CC4-5D6E-409C-BE32-E72D297353CC}">
                  <c16:uniqueId val="{00000013-452A-41C1-BC76-1AE15573BA54}"/>
                </c:ext>
              </c:extLst>
            </c:dLbl>
            <c:dLbl>
              <c:idx val="12"/>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4-452A-41C1-BC76-1AE15573BA54}"/>
                </c:ext>
              </c:extLst>
            </c:dLbl>
            <c:dLbl>
              <c:idx val="13"/>
              <c:delete val="1"/>
              <c:extLst>
                <c:ext xmlns:c15="http://schemas.microsoft.com/office/drawing/2012/chart" uri="{CE6537A1-D6FC-4f65-9D91-7224C49458BB}"/>
                <c:ext xmlns:c16="http://schemas.microsoft.com/office/drawing/2014/chart" uri="{C3380CC4-5D6E-409C-BE32-E72D297353CC}">
                  <c16:uniqueId val="{00000015-452A-41C1-BC76-1AE15573BA54}"/>
                </c:ext>
              </c:extLst>
            </c:dLbl>
            <c:dLbl>
              <c:idx val="14"/>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6-452A-41C1-BC76-1AE15573BA54}"/>
                </c:ext>
              </c:extLst>
            </c:dLbl>
            <c:dLbl>
              <c:idx val="15"/>
              <c:delete val="1"/>
              <c:extLst>
                <c:ext xmlns:c15="http://schemas.microsoft.com/office/drawing/2012/chart" uri="{CE6537A1-D6FC-4f65-9D91-7224C49458BB}"/>
                <c:ext xmlns:c16="http://schemas.microsoft.com/office/drawing/2014/chart" uri="{C3380CC4-5D6E-409C-BE32-E72D297353CC}">
                  <c16:uniqueId val="{00000017-452A-41C1-BC76-1AE15573BA54}"/>
                </c:ext>
              </c:extLst>
            </c:dLbl>
            <c:dLbl>
              <c:idx val="16"/>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8-452A-41C1-BC76-1AE15573BA54}"/>
                </c:ext>
              </c:extLst>
            </c:dLbl>
            <c:dLbl>
              <c:idx val="17"/>
              <c:delete val="1"/>
              <c:extLst>
                <c:ext xmlns:c15="http://schemas.microsoft.com/office/drawing/2012/chart" uri="{CE6537A1-D6FC-4f65-9D91-7224C49458BB}"/>
                <c:ext xmlns:c16="http://schemas.microsoft.com/office/drawing/2014/chart" uri="{C3380CC4-5D6E-409C-BE32-E72D297353CC}">
                  <c16:uniqueId val="{00000019-452A-41C1-BC76-1AE15573BA54}"/>
                </c:ext>
              </c:extLst>
            </c:dLbl>
            <c:dLbl>
              <c:idx val="18"/>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A-452A-41C1-BC76-1AE15573BA54}"/>
                </c:ext>
              </c:extLst>
            </c:dLbl>
            <c:dLbl>
              <c:idx val="19"/>
              <c:delete val="1"/>
              <c:extLst>
                <c:ext xmlns:c15="http://schemas.microsoft.com/office/drawing/2012/chart" uri="{CE6537A1-D6FC-4f65-9D91-7224C49458BB}"/>
                <c:ext xmlns:c16="http://schemas.microsoft.com/office/drawing/2014/chart" uri="{C3380CC4-5D6E-409C-BE32-E72D297353CC}">
                  <c16:uniqueId val="{0000001B-452A-41C1-BC76-1AE15573BA54}"/>
                </c:ext>
              </c:extLst>
            </c:dLbl>
            <c:dLbl>
              <c:idx val="20"/>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C-452A-41C1-BC76-1AE15573BA54}"/>
                </c:ext>
              </c:extLst>
            </c:dLbl>
            <c:dLbl>
              <c:idx val="21"/>
              <c:delete val="1"/>
              <c:extLst>
                <c:ext xmlns:c15="http://schemas.microsoft.com/office/drawing/2012/chart" uri="{CE6537A1-D6FC-4f65-9D91-7224C49458BB}"/>
                <c:ext xmlns:c16="http://schemas.microsoft.com/office/drawing/2014/chart" uri="{C3380CC4-5D6E-409C-BE32-E72D297353CC}">
                  <c16:uniqueId val="{0000001D-452A-41C1-BC76-1AE15573BA54}"/>
                </c:ext>
              </c:extLst>
            </c:dLbl>
            <c:dLbl>
              <c:idx val="22"/>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E-452A-41C1-BC76-1AE15573BA54}"/>
                </c:ext>
              </c:extLst>
            </c:dLbl>
            <c:dLbl>
              <c:idx val="23"/>
              <c:delete val="1"/>
              <c:extLst>
                <c:ext xmlns:c15="http://schemas.microsoft.com/office/drawing/2012/chart" uri="{CE6537A1-D6FC-4f65-9D91-7224C49458BB}"/>
                <c:ext xmlns:c16="http://schemas.microsoft.com/office/drawing/2014/chart" uri="{C3380CC4-5D6E-409C-BE32-E72D297353CC}">
                  <c16:uniqueId val="{0000001F-452A-41C1-BC76-1AE15573BA54}"/>
                </c:ext>
              </c:extLst>
            </c:dLbl>
            <c:dLbl>
              <c:idx val="24"/>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20-452A-41C1-BC76-1AE15573BA54}"/>
                </c:ext>
              </c:extLst>
            </c:dLbl>
            <c:dLbl>
              <c:idx val="25"/>
              <c:delete val="1"/>
              <c:extLst>
                <c:ext xmlns:c15="http://schemas.microsoft.com/office/drawing/2012/chart" uri="{CE6537A1-D6FC-4f65-9D91-7224C49458BB}"/>
                <c:ext xmlns:c16="http://schemas.microsoft.com/office/drawing/2014/chart" uri="{C3380CC4-5D6E-409C-BE32-E72D297353CC}">
                  <c16:uniqueId val="{00000009-452A-41C1-BC76-1AE15573BA54}"/>
                </c:ext>
              </c:extLst>
            </c:dLbl>
            <c:dLbl>
              <c:idx val="26"/>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21-452A-41C1-BC76-1AE15573BA54}"/>
                </c:ext>
              </c:extLst>
            </c:dLbl>
            <c:dLbl>
              <c:idx val="27"/>
              <c:delete val="1"/>
              <c:extLst>
                <c:ext xmlns:c15="http://schemas.microsoft.com/office/drawing/2012/chart" uri="{CE6537A1-D6FC-4f65-9D91-7224C49458BB}"/>
                <c:ext xmlns:c16="http://schemas.microsoft.com/office/drawing/2014/chart" uri="{C3380CC4-5D6E-409C-BE32-E72D297353CC}">
                  <c16:uniqueId val="{0000000A-452A-41C1-BC76-1AE15573BA54}"/>
                </c:ext>
              </c:extLst>
            </c:dLbl>
            <c:dLbl>
              <c:idx val="28"/>
              <c:delete val="1"/>
              <c:extLst>
                <c:ext xmlns:c15="http://schemas.microsoft.com/office/drawing/2012/chart" uri="{CE6537A1-D6FC-4f65-9D91-7224C49458BB}"/>
                <c:ext xmlns:c16="http://schemas.microsoft.com/office/drawing/2014/chart" uri="{C3380CC4-5D6E-409C-BE32-E72D297353CC}">
                  <c16:uniqueId val="{00000022-452A-41C1-BC76-1AE15573BA54}"/>
                </c:ext>
              </c:extLst>
            </c:dLbl>
            <c:dLbl>
              <c:idx val="29"/>
              <c:delete val="1"/>
              <c:extLst>
                <c:ext xmlns:c15="http://schemas.microsoft.com/office/drawing/2012/chart" uri="{CE6537A1-D6FC-4f65-9D91-7224C49458BB}"/>
                <c:ext xmlns:c16="http://schemas.microsoft.com/office/drawing/2014/chart" uri="{C3380CC4-5D6E-409C-BE32-E72D297353CC}">
                  <c16:uniqueId val="{0000000B-452A-41C1-BC76-1AE15573BA54}"/>
                </c:ext>
              </c:extLst>
            </c:dLbl>
            <c:dLbl>
              <c:idx val="30"/>
              <c:delete val="1"/>
              <c:extLst>
                <c:ext xmlns:c15="http://schemas.microsoft.com/office/drawing/2012/chart" uri="{CE6537A1-D6FC-4f65-9D91-7224C49458BB}"/>
                <c:ext xmlns:c16="http://schemas.microsoft.com/office/drawing/2014/chart" uri="{C3380CC4-5D6E-409C-BE32-E72D297353CC}">
                  <c16:uniqueId val="{00000023-452A-41C1-BC76-1AE15573BA54}"/>
                </c:ext>
              </c:extLst>
            </c:dLbl>
            <c:dLbl>
              <c:idx val="31"/>
              <c:delete val="1"/>
              <c:extLst>
                <c:ext xmlns:c15="http://schemas.microsoft.com/office/drawing/2012/chart" uri="{CE6537A1-D6FC-4f65-9D91-7224C49458BB}"/>
                <c:ext xmlns:c16="http://schemas.microsoft.com/office/drawing/2014/chart" uri="{C3380CC4-5D6E-409C-BE32-E72D297353CC}">
                  <c16:uniqueId val="{0000000C-452A-41C1-BC76-1AE15573BA54}"/>
                </c:ext>
              </c:extLst>
            </c:dLbl>
            <c:dLbl>
              <c:idx val="32"/>
              <c:delete val="1"/>
              <c:extLst>
                <c:ext xmlns:c15="http://schemas.microsoft.com/office/drawing/2012/chart" uri="{CE6537A1-D6FC-4f65-9D91-7224C49458BB}"/>
                <c:ext xmlns:c16="http://schemas.microsoft.com/office/drawing/2014/chart" uri="{C3380CC4-5D6E-409C-BE32-E72D297353CC}">
                  <c16:uniqueId val="{00000025-452A-41C1-BC76-1AE15573BA54}"/>
                </c:ext>
              </c:extLst>
            </c:dLbl>
            <c:dLbl>
              <c:idx val="33"/>
              <c:delete val="1"/>
              <c:extLst>
                <c:ext xmlns:c15="http://schemas.microsoft.com/office/drawing/2012/chart" uri="{CE6537A1-D6FC-4f65-9D91-7224C49458BB}"/>
                <c:ext xmlns:c16="http://schemas.microsoft.com/office/drawing/2014/chart" uri="{C3380CC4-5D6E-409C-BE32-E72D297353CC}">
                  <c16:uniqueId val="{00000026-452A-41C1-BC76-1AE15573BA54}"/>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(Figure_1!$C$38,Figure_1!$D$39:$G$39,Figure_1!$H$38,Figure_1!$I$39:$J$39,Figure_1!$K$38:$AK$38)</c:f>
              <c:strCache>
                <c:ptCount val="35"/>
                <c:pt idx="0">
                  <c:v>1990</c:v>
                </c:pt>
                <c:pt idx="5">
                  <c:v>1995</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strCache>
            </c:strRef>
          </c:cat>
          <c:val>
            <c:numRef>
              <c:f>Figure_1!$C$46:$AK$46</c:f>
              <c:numCache>
                <c:formatCode>0.0</c:formatCode>
                <c:ptCount val="35"/>
                <c:pt idx="0">
                  <c:v>1.4803824919423449</c:v>
                </c:pt>
                <c:pt idx="5">
                  <c:v>1.7613681361108193</c:v>
                </c:pt>
                <c:pt idx="8">
                  <c:v>1.9372940967634475</c:v>
                </c:pt>
                <c:pt idx="9">
                  <c:v>1.9807892890591186</c:v>
                </c:pt>
                <c:pt idx="10">
                  <c:v>2.0056897299521803</c:v>
                </c:pt>
                <c:pt idx="11">
                  <c:v>2.0246719503766939</c:v>
                </c:pt>
                <c:pt idx="12">
                  <c:v>2.0618832765796746</c:v>
                </c:pt>
                <c:pt idx="13">
                  <c:v>2.0714042503122205</c:v>
                </c:pt>
                <c:pt idx="14">
                  <c:v>2.0660964037069953</c:v>
                </c:pt>
                <c:pt idx="15">
                  <c:v>2.0548725153439658</c:v>
                </c:pt>
                <c:pt idx="16">
                  <c:v>2.0360091155637119</c:v>
                </c:pt>
                <c:pt idx="17">
                  <c:v>2.0101875424854581</c:v>
                </c:pt>
                <c:pt idx="18">
                  <c:v>1.964668369892725</c:v>
                </c:pt>
                <c:pt idx="19">
                  <c:v>1.7433082696520679</c:v>
                </c:pt>
                <c:pt idx="20">
                  <c:v>1.4151620084249905</c:v>
                </c:pt>
                <c:pt idx="21">
                  <c:v>1.3500449723365573</c:v>
                </c:pt>
                <c:pt idx="22">
                  <c:v>1.262246933169769</c:v>
                </c:pt>
                <c:pt idx="23">
                  <c:v>1.1486357224677457</c:v>
                </c:pt>
                <c:pt idx="24">
                  <c:v>0.77015988235397548</c:v>
                </c:pt>
                <c:pt idx="25">
                  <c:v>0.87577743330470592</c:v>
                </c:pt>
                <c:pt idx="26">
                  <c:v>0.82254855485653589</c:v>
                </c:pt>
                <c:pt idx="27">
                  <c:v>0.73998870258714988</c:v>
                </c:pt>
                <c:pt idx="28">
                  <c:v>0.82357991174965028</c:v>
                </c:pt>
                <c:pt idx="29">
                  <c:v>0.81102482689596989</c:v>
                </c:pt>
                <c:pt idx="30">
                  <c:v>0.78957289745788717</c:v>
                </c:pt>
                <c:pt idx="31">
                  <c:v>0.7773796820317288</c:v>
                </c:pt>
                <c:pt idx="32">
                  <c:v>0.7364009550470455</c:v>
                </c:pt>
                <c:pt idx="33">
                  <c:v>0.71222077758172997</c:v>
                </c:pt>
                <c:pt idx="34">
                  <c:v>0.69691914375223296</c:v>
                </c:pt>
              </c:numCache>
            </c:numRef>
          </c:val>
          <c:smooth val="0"/>
          <c:extLst>
            <c:ext xmlns:c16="http://schemas.microsoft.com/office/drawing/2014/chart" uri="{C3380CC4-5D6E-409C-BE32-E72D297353CC}">
              <c16:uniqueId val="{00000024-452A-41C1-BC76-1AE15573BA54}"/>
            </c:ext>
          </c:extLst>
        </c:ser>
        <c:dLbls>
          <c:dLblPos val="t"/>
          <c:showLegendKey val="0"/>
          <c:showVal val="1"/>
          <c:showCatName val="0"/>
          <c:showSerName val="0"/>
          <c:showPercent val="0"/>
          <c:showBubbleSize val="0"/>
        </c:dLbls>
        <c:smooth val="0"/>
        <c:axId val="411036960"/>
        <c:axId val="411037352"/>
      </c:lineChart>
      <c:catAx>
        <c:axId val="411036960"/>
        <c:scaling>
          <c:orientation val="minMax"/>
        </c:scaling>
        <c:delete val="0"/>
        <c:axPos val="b"/>
        <c:numFmt formatCode="General" sourceLinked="1"/>
        <c:majorTickMark val="out"/>
        <c:minorTickMark val="none"/>
        <c:tickLblPos val="nextTo"/>
        <c:spPr>
          <a:ln>
            <a:solidFill>
              <a:schemeClr val="bg1">
                <a:lumMod val="75000"/>
              </a:schemeClr>
            </a:solidFill>
          </a:ln>
        </c:spPr>
        <c:txPr>
          <a:bodyPr rot="-5400000" vert="horz"/>
          <a:lstStyle/>
          <a:p>
            <a:pPr>
              <a:defRPr/>
            </a:pPr>
            <a:endParaRPr lang="en-US"/>
          </a:p>
        </c:txPr>
        <c:crossAx val="411037352"/>
        <c:crosses val="autoZero"/>
        <c:auto val="0"/>
        <c:lblAlgn val="ctr"/>
        <c:lblOffset val="100"/>
        <c:noMultiLvlLbl val="0"/>
      </c:catAx>
      <c:valAx>
        <c:axId val="411037352"/>
        <c:scaling>
          <c:orientation val="minMax"/>
          <c:max val="8"/>
          <c:min val="0"/>
        </c:scaling>
        <c:delete val="0"/>
        <c:axPos val="l"/>
        <c:numFmt formatCode="#,##0" sourceLinked="0"/>
        <c:majorTickMark val="out"/>
        <c:minorTickMark val="none"/>
        <c:tickLblPos val="nextTo"/>
        <c:spPr>
          <a:ln>
            <a:noFill/>
          </a:ln>
        </c:spPr>
        <c:crossAx val="411036960"/>
        <c:crosses val="autoZero"/>
        <c:crossBetween val="midCat"/>
        <c:majorUnit val="2"/>
      </c:valAx>
    </c:plotArea>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366" l="0.70000000000000062" r="0.70000000000000062" t="0.75000000000000366"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539239130068525"/>
          <c:y val="2.7077388406016461E-2"/>
          <c:w val="0.95707755128041239"/>
          <c:h val="0.80610803352150429"/>
        </c:manualLayout>
      </c:layout>
      <c:barChart>
        <c:barDir val="col"/>
        <c:grouping val="stacked"/>
        <c:varyColors val="0"/>
        <c:ser>
          <c:idx val="0"/>
          <c:order val="0"/>
          <c:tx>
            <c:strRef>
              <c:f>Table_3!$C$4</c:f>
              <c:strCache>
                <c:ptCount val="1"/>
                <c:pt idx="0">
                  <c:v>CO2</c:v>
                </c:pt>
              </c:strCache>
            </c:strRef>
          </c:tx>
          <c:spPr>
            <a:solidFill>
              <a:srgbClr val="4472C4"/>
            </a:solidFill>
            <a:ln>
              <a:noFill/>
            </a:ln>
            <a:effectLst/>
          </c:spPr>
          <c:invertIfNegative val="0"/>
          <c:cat>
            <c:strRef>
              <c:f>Table_3!$A$5:$A$12</c:f>
              <c:strCache>
                <c:ptCount val="8"/>
                <c:pt idx="0">
                  <c:v>Agriculture</c:v>
                </c:pt>
                <c:pt idx="1">
                  <c:v>Buildings and product uses</c:v>
                </c:pt>
                <c:pt idx="2">
                  <c:v>Domestic transport</c:v>
                </c:pt>
                <c:pt idx="3">
                  <c:v>Electricity supply</c:v>
                </c:pt>
                <c:pt idx="4">
                  <c:v>Fuel supply</c:v>
                </c:pt>
                <c:pt idx="5">
                  <c:v>Industry</c:v>
                </c:pt>
                <c:pt idx="6">
                  <c:v>LULUCF</c:v>
                </c:pt>
                <c:pt idx="7">
                  <c:v>Waste</c:v>
                </c:pt>
              </c:strCache>
            </c:strRef>
          </c:cat>
          <c:val>
            <c:numRef>
              <c:f>Table_3!$C$5:$C$12</c:f>
              <c:numCache>
                <c:formatCode>0.0</c:formatCode>
                <c:ptCount val="8"/>
                <c:pt idx="0">
                  <c:v>0.300717161209136</c:v>
                </c:pt>
                <c:pt idx="1">
                  <c:v>2.6572565938579502</c:v>
                </c:pt>
                <c:pt idx="2">
                  <c:v>3.8390888854147001</c:v>
                </c:pt>
                <c:pt idx="3">
                  <c:v>1.97967919445566</c:v>
                </c:pt>
                <c:pt idx="4">
                  <c:v>9.6803693708699589E-6</c:v>
                </c:pt>
                <c:pt idx="5">
                  <c:v>0.98466685760500194</c:v>
                </c:pt>
                <c:pt idx="6">
                  <c:v>1.53043169572025</c:v>
                </c:pt>
                <c:pt idx="7">
                  <c:v>3.2123713857637602E-3</c:v>
                </c:pt>
              </c:numCache>
            </c:numRef>
          </c:val>
          <c:extLst>
            <c:ext xmlns:c16="http://schemas.microsoft.com/office/drawing/2014/chart" uri="{C3380CC4-5D6E-409C-BE32-E72D297353CC}">
              <c16:uniqueId val="{00000000-C3F3-4641-92A4-12B311CA27FE}"/>
            </c:ext>
          </c:extLst>
        </c:ser>
        <c:ser>
          <c:idx val="1"/>
          <c:order val="1"/>
          <c:tx>
            <c:strRef>
              <c:f>Table_3!$B$4</c:f>
              <c:strCache>
                <c:ptCount val="1"/>
                <c:pt idx="0">
                  <c:v>CH4</c:v>
                </c:pt>
              </c:strCache>
            </c:strRef>
          </c:tx>
          <c:spPr>
            <a:solidFill>
              <a:srgbClr val="C55A11"/>
            </a:solidFill>
            <a:ln>
              <a:noFill/>
            </a:ln>
            <a:effectLst/>
          </c:spPr>
          <c:invertIfNegative val="0"/>
          <c:cat>
            <c:strRef>
              <c:f>Table_3!$A$5:$A$12</c:f>
              <c:strCache>
                <c:ptCount val="8"/>
                <c:pt idx="0">
                  <c:v>Agriculture</c:v>
                </c:pt>
                <c:pt idx="1">
                  <c:v>Buildings and product uses</c:v>
                </c:pt>
                <c:pt idx="2">
                  <c:v>Domestic transport</c:v>
                </c:pt>
                <c:pt idx="3">
                  <c:v>Electricity supply</c:v>
                </c:pt>
                <c:pt idx="4">
                  <c:v>Fuel supply</c:v>
                </c:pt>
                <c:pt idx="5">
                  <c:v>Industry</c:v>
                </c:pt>
                <c:pt idx="6">
                  <c:v>LULUCF</c:v>
                </c:pt>
                <c:pt idx="7">
                  <c:v>Waste</c:v>
                </c:pt>
              </c:strCache>
            </c:strRef>
          </c:cat>
          <c:val>
            <c:numRef>
              <c:f>Table_3!$B$5:$B$12</c:f>
              <c:numCache>
                <c:formatCode>0.0</c:formatCode>
                <c:ptCount val="8"/>
                <c:pt idx="0">
                  <c:v>4.2665475686764305</c:v>
                </c:pt>
                <c:pt idx="1">
                  <c:v>4.0817831147427597E-2</c:v>
                </c:pt>
                <c:pt idx="2">
                  <c:v>2.6168607611805799E-3</c:v>
                </c:pt>
                <c:pt idx="3">
                  <c:v>2.61004036293017E-3</c:v>
                </c:pt>
                <c:pt idx="4">
                  <c:v>5.2602903110268006E-3</c:v>
                </c:pt>
                <c:pt idx="5">
                  <c:v>1.6082956156829599E-3</c:v>
                </c:pt>
                <c:pt idx="6">
                  <c:v>0.47345510558725901</c:v>
                </c:pt>
                <c:pt idx="7">
                  <c:v>0.62075889094750902</c:v>
                </c:pt>
              </c:numCache>
            </c:numRef>
          </c:val>
          <c:extLst>
            <c:ext xmlns:c16="http://schemas.microsoft.com/office/drawing/2014/chart" uri="{C3380CC4-5D6E-409C-BE32-E72D297353CC}">
              <c16:uniqueId val="{00000001-C3F3-4641-92A4-12B311CA27FE}"/>
            </c:ext>
          </c:extLst>
        </c:ser>
        <c:ser>
          <c:idx val="2"/>
          <c:order val="2"/>
          <c:tx>
            <c:strRef>
              <c:f>Table_3!$D$4</c:f>
              <c:strCache>
                <c:ptCount val="1"/>
                <c:pt idx="0">
                  <c:v>N2O</c:v>
                </c:pt>
              </c:strCache>
            </c:strRef>
          </c:tx>
          <c:spPr>
            <a:solidFill>
              <a:srgbClr val="AC901B"/>
            </a:solidFill>
            <a:ln>
              <a:noFill/>
            </a:ln>
            <a:effectLst/>
          </c:spPr>
          <c:invertIfNegative val="0"/>
          <c:cat>
            <c:strRef>
              <c:f>Table_3!$A$5:$A$12</c:f>
              <c:strCache>
                <c:ptCount val="8"/>
                <c:pt idx="0">
                  <c:v>Agriculture</c:v>
                </c:pt>
                <c:pt idx="1">
                  <c:v>Buildings and product uses</c:v>
                </c:pt>
                <c:pt idx="2">
                  <c:v>Domestic transport</c:v>
                </c:pt>
                <c:pt idx="3">
                  <c:v>Electricity supply</c:v>
                </c:pt>
                <c:pt idx="4">
                  <c:v>Fuel supply</c:v>
                </c:pt>
                <c:pt idx="5">
                  <c:v>Industry</c:v>
                </c:pt>
                <c:pt idx="6">
                  <c:v>LULUCF</c:v>
                </c:pt>
                <c:pt idx="7">
                  <c:v>Waste</c:v>
                </c:pt>
              </c:strCache>
            </c:strRef>
          </c:cat>
          <c:val>
            <c:numRef>
              <c:f>Table_3!$D$5:$D$12</c:f>
              <c:numCache>
                <c:formatCode>0.0</c:formatCode>
                <c:ptCount val="8"/>
                <c:pt idx="0">
                  <c:v>1.1949146550346199</c:v>
                </c:pt>
                <c:pt idx="1">
                  <c:v>2.7758846233510902E-2</c:v>
                </c:pt>
                <c:pt idx="2">
                  <c:v>3.1304650214959297E-2</c:v>
                </c:pt>
                <c:pt idx="3">
                  <c:v>2.98433243553968E-3</c:v>
                </c:pt>
                <c:pt idx="4">
                  <c:v>0</c:v>
                </c:pt>
                <c:pt idx="5">
                  <c:v>3.4577511080816897E-3</c:v>
                </c:pt>
                <c:pt idx="6">
                  <c:v>0.140481405265171</c:v>
                </c:pt>
                <c:pt idx="7">
                  <c:v>7.2947881418960511E-2</c:v>
                </c:pt>
              </c:numCache>
            </c:numRef>
          </c:val>
          <c:extLst>
            <c:ext xmlns:c16="http://schemas.microsoft.com/office/drawing/2014/chart" uri="{C3380CC4-5D6E-409C-BE32-E72D297353CC}">
              <c16:uniqueId val="{00000002-C3F3-4641-92A4-12B311CA27FE}"/>
            </c:ext>
          </c:extLst>
        </c:ser>
        <c:ser>
          <c:idx val="3"/>
          <c:order val="3"/>
          <c:tx>
            <c:strRef>
              <c:f>Table_3!$E$4</c:f>
              <c:strCache>
                <c:ptCount val="1"/>
                <c:pt idx="0">
                  <c:v>HFCs</c:v>
                </c:pt>
              </c:strCache>
            </c:strRef>
          </c:tx>
          <c:spPr>
            <a:solidFill>
              <a:srgbClr val="7F7F7F"/>
            </a:solidFill>
            <a:ln>
              <a:noFill/>
            </a:ln>
            <a:effectLst/>
          </c:spPr>
          <c:invertIfNegative val="0"/>
          <c:cat>
            <c:strRef>
              <c:f>Table_3!$A$5:$A$12</c:f>
              <c:strCache>
                <c:ptCount val="8"/>
                <c:pt idx="0">
                  <c:v>Agriculture</c:v>
                </c:pt>
                <c:pt idx="1">
                  <c:v>Buildings and product uses</c:v>
                </c:pt>
                <c:pt idx="2">
                  <c:v>Domestic transport</c:v>
                </c:pt>
                <c:pt idx="3">
                  <c:v>Electricity supply</c:v>
                </c:pt>
                <c:pt idx="4">
                  <c:v>Fuel supply</c:v>
                </c:pt>
                <c:pt idx="5">
                  <c:v>Industry</c:v>
                </c:pt>
                <c:pt idx="6">
                  <c:v>LULUCF</c:v>
                </c:pt>
                <c:pt idx="7">
                  <c:v>Waste</c:v>
                </c:pt>
              </c:strCache>
            </c:strRef>
          </c:cat>
          <c:val>
            <c:numRef>
              <c:f>Table_3!$E$5:$E$12</c:f>
              <c:numCache>
                <c:formatCode>0.0</c:formatCode>
                <c:ptCount val="8"/>
                <c:pt idx="0">
                  <c:v>0</c:v>
                </c:pt>
                <c:pt idx="1">
                  <c:v>0.113092661244136</c:v>
                </c:pt>
                <c:pt idx="2">
                  <c:v>4.0415047055235596E-2</c:v>
                </c:pt>
                <c:pt idx="3">
                  <c:v>0</c:v>
                </c:pt>
                <c:pt idx="4">
                  <c:v>0</c:v>
                </c:pt>
                <c:pt idx="5">
                  <c:v>1.27880627396534E-2</c:v>
                </c:pt>
                <c:pt idx="6">
                  <c:v>0</c:v>
                </c:pt>
                <c:pt idx="7">
                  <c:v>0</c:v>
                </c:pt>
              </c:numCache>
            </c:numRef>
          </c:val>
          <c:extLst>
            <c:ext xmlns:c16="http://schemas.microsoft.com/office/drawing/2014/chart" uri="{C3380CC4-5D6E-409C-BE32-E72D297353CC}">
              <c16:uniqueId val="{00000003-C3F3-4641-92A4-12B311CA27FE}"/>
            </c:ext>
          </c:extLst>
        </c:ser>
        <c:dLbls>
          <c:showLegendKey val="0"/>
          <c:showVal val="0"/>
          <c:showCatName val="0"/>
          <c:showSerName val="0"/>
          <c:showPercent val="0"/>
          <c:showBubbleSize val="0"/>
        </c:dLbls>
        <c:gapWidth val="150"/>
        <c:overlap val="100"/>
        <c:axId val="668911368"/>
        <c:axId val="668912152"/>
        <c:extLst/>
      </c:barChart>
      <c:catAx>
        <c:axId val="668911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8912152"/>
        <c:crosses val="autoZero"/>
        <c:auto val="1"/>
        <c:lblAlgn val="ctr"/>
        <c:lblOffset val="100"/>
        <c:noMultiLvlLbl val="0"/>
      </c:catAx>
      <c:valAx>
        <c:axId val="668912152"/>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68911368"/>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Entry>
      <c:legendEntry>
        <c:idx val="1"/>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Entry>
      <c:legendEntry>
        <c:idx val="2"/>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Entry>
      <c:layout>
        <c:manualLayout>
          <c:xMode val="edge"/>
          <c:yMode val="edge"/>
          <c:x val="0.32739565946615939"/>
          <c:y val="5.1101954428354773E-2"/>
          <c:w val="0.31946662035604995"/>
          <c:h val="0.1147672770971965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Figure_6!$A$36</c:f>
              <c:strCache>
                <c:ptCount val="1"/>
                <c:pt idx="0">
                  <c:v>Agriculture</c:v>
                </c:pt>
              </c:strCache>
            </c:strRef>
          </c:tx>
          <c:spPr>
            <a:solidFill>
              <a:schemeClr val="tx2">
                <a:lumMod val="60000"/>
                <a:lumOff val="40000"/>
              </a:schemeClr>
            </a:solidFill>
            <a:ln>
              <a:noFill/>
            </a:ln>
            <a:effectLst/>
          </c:spPr>
          <c:invertIfNegative val="0"/>
          <c:dLbls>
            <c:dLbl>
              <c:idx val="0"/>
              <c:tx>
                <c:rich>
                  <a:bodyPr/>
                  <a:lstStyle/>
                  <a:p>
                    <a:fld id="{47BDDF3F-8B65-4172-8484-FDB6AA21AFCB}" type="VALUE">
                      <a:rPr lang="en-US">
                        <a:solidFill>
                          <a:schemeClr val="bg1"/>
                        </a:solidFill>
                      </a:rPr>
                      <a:pPr/>
                      <a:t>[VALUE]</a:t>
                    </a:fld>
                    <a:endParaRPr lang="en-GB"/>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31CD-43CF-819B-97B08F2A16C9}"/>
                </c:ext>
              </c:extLst>
            </c:dLbl>
            <c:dLbl>
              <c:idx val="3"/>
              <c:tx>
                <c:rich>
                  <a:bodyPr/>
                  <a:lstStyle/>
                  <a:p>
                    <a:fld id="{CE4AC3BB-4875-417C-9FD2-F0D8ED3DD21B}" type="VALUE">
                      <a:rPr lang="en-US">
                        <a:solidFill>
                          <a:schemeClr val="bg1"/>
                        </a:solidFill>
                      </a:rPr>
                      <a:pPr/>
                      <a:t>[VALUE]</a:t>
                    </a:fld>
                    <a:endParaRPr lang="en-GB"/>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0-31CD-43CF-819B-97B08F2A16C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Figure_6!$B$35:$E$35</c:f>
              <c:strCache>
                <c:ptCount val="4"/>
                <c:pt idx="0">
                  <c:v>CH4</c:v>
                </c:pt>
                <c:pt idx="1">
                  <c:v>CO2</c:v>
                </c:pt>
                <c:pt idx="2">
                  <c:v>HFCs</c:v>
                </c:pt>
                <c:pt idx="3">
                  <c:v>N2O</c:v>
                </c:pt>
              </c:strCache>
            </c:strRef>
          </c:cat>
          <c:val>
            <c:numRef>
              <c:f>Figure_6!$B$36:$E$36</c:f>
              <c:numCache>
                <c:formatCode>#,##0.0</c:formatCode>
                <c:ptCount val="4"/>
                <c:pt idx="0">
                  <c:v>4.2665475686764296</c:v>
                </c:pt>
                <c:pt idx="1">
                  <c:v>0.300717161209136</c:v>
                </c:pt>
                <c:pt idx="2">
                  <c:v>0</c:v>
                </c:pt>
                <c:pt idx="3">
                  <c:v>1.1949146550346199</c:v>
                </c:pt>
              </c:numCache>
            </c:numRef>
          </c:val>
          <c:extLst>
            <c:ext xmlns:c16="http://schemas.microsoft.com/office/drawing/2014/chart" uri="{C3380CC4-5D6E-409C-BE32-E72D297353CC}">
              <c16:uniqueId val="{00000000-31CD-43CF-819B-97B08F2A16C9}"/>
            </c:ext>
          </c:extLst>
        </c:ser>
        <c:ser>
          <c:idx val="1"/>
          <c:order val="1"/>
          <c:tx>
            <c:strRef>
              <c:f>Figure_6!$A$37</c:f>
              <c:strCache>
                <c:ptCount val="1"/>
                <c:pt idx="0">
                  <c:v>Buildings and product uses</c:v>
                </c:pt>
              </c:strCache>
            </c:strRef>
          </c:tx>
          <c:spPr>
            <a:solidFill>
              <a:srgbClr val="002060"/>
            </a:solidFill>
            <a:ln>
              <a:noFill/>
            </a:ln>
            <a:effectLst/>
          </c:spPr>
          <c:invertIfNegative val="0"/>
          <c:dLbls>
            <c:dLbl>
              <c:idx val="1"/>
              <c:tx>
                <c:rich>
                  <a:bodyPr/>
                  <a:lstStyle/>
                  <a:p>
                    <a:fld id="{01267C23-AAAB-4A0D-A4FB-6F6976B3B57B}" type="VALUE">
                      <a:rPr lang="en-US">
                        <a:solidFill>
                          <a:schemeClr val="bg1"/>
                        </a:solidFill>
                      </a:rPr>
                      <a:pPr/>
                      <a:t>[VALUE]</a:t>
                    </a:fld>
                    <a:endParaRPr lang="en-GB"/>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31CD-43CF-819B-97B08F2A16C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Figure_6!$B$35:$E$35</c:f>
              <c:strCache>
                <c:ptCount val="4"/>
                <c:pt idx="0">
                  <c:v>CH4</c:v>
                </c:pt>
                <c:pt idx="1">
                  <c:v>CO2</c:v>
                </c:pt>
                <c:pt idx="2">
                  <c:v>HFCs</c:v>
                </c:pt>
                <c:pt idx="3">
                  <c:v>N2O</c:v>
                </c:pt>
              </c:strCache>
            </c:strRef>
          </c:cat>
          <c:val>
            <c:numRef>
              <c:f>Figure_6!$B$37:$E$37</c:f>
              <c:numCache>
                <c:formatCode>#,##0.0</c:formatCode>
                <c:ptCount val="4"/>
                <c:pt idx="0">
                  <c:v>4.0817831147427597E-2</c:v>
                </c:pt>
                <c:pt idx="1">
                  <c:v>2.6572565938579502</c:v>
                </c:pt>
                <c:pt idx="2">
                  <c:v>0.113092661244136</c:v>
                </c:pt>
                <c:pt idx="3">
                  <c:v>2.7758846233510898E-2</c:v>
                </c:pt>
              </c:numCache>
            </c:numRef>
          </c:val>
          <c:extLst>
            <c:ext xmlns:c16="http://schemas.microsoft.com/office/drawing/2014/chart" uri="{C3380CC4-5D6E-409C-BE32-E72D297353CC}">
              <c16:uniqueId val="{00000001-31CD-43CF-819B-97B08F2A16C9}"/>
            </c:ext>
          </c:extLst>
        </c:ser>
        <c:ser>
          <c:idx val="2"/>
          <c:order val="2"/>
          <c:tx>
            <c:strRef>
              <c:f>Figure_6!$A$38</c:f>
              <c:strCache>
                <c:ptCount val="1"/>
                <c:pt idx="0">
                  <c:v>Domestic transport</c:v>
                </c:pt>
              </c:strCache>
            </c:strRef>
          </c:tx>
          <c:spPr>
            <a:solidFill>
              <a:schemeClr val="accent3">
                <a:lumMod val="75000"/>
              </a:schemeClr>
            </a:solidFill>
            <a:ln>
              <a:noFill/>
            </a:ln>
            <a:effectLst/>
          </c:spPr>
          <c:invertIfNegative val="0"/>
          <c:dLbls>
            <c:dLbl>
              <c:idx val="1"/>
              <c:tx>
                <c:rich>
                  <a:bodyPr/>
                  <a:lstStyle/>
                  <a:p>
                    <a:fld id="{4BD11168-9AB1-4C2E-9716-F69CC82AF058}" type="VALUE">
                      <a:rPr lang="en-US">
                        <a:solidFill>
                          <a:schemeClr val="bg1"/>
                        </a:solidFill>
                      </a:rPr>
                      <a:pPr/>
                      <a:t>[VALUE]</a:t>
                    </a:fld>
                    <a:endParaRPr lang="en-GB"/>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A-31CD-43CF-819B-97B08F2A16C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Figure_6!$B$35:$E$35</c:f>
              <c:strCache>
                <c:ptCount val="4"/>
                <c:pt idx="0">
                  <c:v>CH4</c:v>
                </c:pt>
                <c:pt idx="1">
                  <c:v>CO2</c:v>
                </c:pt>
                <c:pt idx="2">
                  <c:v>HFCs</c:v>
                </c:pt>
                <c:pt idx="3">
                  <c:v>N2O</c:v>
                </c:pt>
              </c:strCache>
            </c:strRef>
          </c:cat>
          <c:val>
            <c:numRef>
              <c:f>Figure_6!$B$38:$E$38</c:f>
              <c:numCache>
                <c:formatCode>#,##0.0</c:formatCode>
                <c:ptCount val="4"/>
                <c:pt idx="0">
                  <c:v>2.6168607611805799E-3</c:v>
                </c:pt>
                <c:pt idx="1">
                  <c:v>3.8390888854147001</c:v>
                </c:pt>
                <c:pt idx="2">
                  <c:v>4.0415047055235603E-2</c:v>
                </c:pt>
                <c:pt idx="3">
                  <c:v>3.1304650214959297E-2</c:v>
                </c:pt>
              </c:numCache>
            </c:numRef>
          </c:val>
          <c:extLst>
            <c:ext xmlns:c16="http://schemas.microsoft.com/office/drawing/2014/chart" uri="{C3380CC4-5D6E-409C-BE32-E72D297353CC}">
              <c16:uniqueId val="{00000002-31CD-43CF-819B-97B08F2A16C9}"/>
            </c:ext>
          </c:extLst>
        </c:ser>
        <c:ser>
          <c:idx val="3"/>
          <c:order val="3"/>
          <c:tx>
            <c:strRef>
              <c:f>Figure_6!$A$39</c:f>
              <c:strCache>
                <c:ptCount val="1"/>
                <c:pt idx="0">
                  <c:v>Electricity supply</c:v>
                </c:pt>
              </c:strCache>
            </c:strRef>
          </c:tx>
          <c:spPr>
            <a:solidFill>
              <a:srgbClr val="7030A0"/>
            </a:solidFill>
            <a:ln>
              <a:noFill/>
            </a:ln>
            <a:effectLst/>
          </c:spPr>
          <c:invertIfNegative val="0"/>
          <c:dLbls>
            <c:dLbl>
              <c:idx val="1"/>
              <c:tx>
                <c:rich>
                  <a:bodyPr/>
                  <a:lstStyle/>
                  <a:p>
                    <a:fld id="{BE64FF1C-7136-49EF-8AF0-13E66089AD69}" type="VALUE">
                      <a:rPr lang="en-US">
                        <a:solidFill>
                          <a:schemeClr val="bg1"/>
                        </a:solidFill>
                      </a:rPr>
                      <a:pPr/>
                      <a:t>[VALUE]</a:t>
                    </a:fld>
                    <a:endParaRPr lang="en-GB"/>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31CD-43CF-819B-97B08F2A16C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Figure_6!$B$35:$E$35</c:f>
              <c:strCache>
                <c:ptCount val="4"/>
                <c:pt idx="0">
                  <c:v>CH4</c:v>
                </c:pt>
                <c:pt idx="1">
                  <c:v>CO2</c:v>
                </c:pt>
                <c:pt idx="2">
                  <c:v>HFCs</c:v>
                </c:pt>
                <c:pt idx="3">
                  <c:v>N2O</c:v>
                </c:pt>
              </c:strCache>
            </c:strRef>
          </c:cat>
          <c:val>
            <c:numRef>
              <c:f>Figure_6!$B$39:$E$39</c:f>
              <c:numCache>
                <c:formatCode>#,##0.0</c:formatCode>
                <c:ptCount val="4"/>
                <c:pt idx="0">
                  <c:v>2.61004036293017E-3</c:v>
                </c:pt>
                <c:pt idx="1">
                  <c:v>1.97967919445566</c:v>
                </c:pt>
                <c:pt idx="2">
                  <c:v>0</c:v>
                </c:pt>
                <c:pt idx="3">
                  <c:v>2.98433243553968E-3</c:v>
                </c:pt>
              </c:numCache>
            </c:numRef>
          </c:val>
          <c:extLst>
            <c:ext xmlns:c16="http://schemas.microsoft.com/office/drawing/2014/chart" uri="{C3380CC4-5D6E-409C-BE32-E72D297353CC}">
              <c16:uniqueId val="{00000003-31CD-43CF-819B-97B08F2A16C9}"/>
            </c:ext>
          </c:extLst>
        </c:ser>
        <c:ser>
          <c:idx val="4"/>
          <c:order val="4"/>
          <c:tx>
            <c:strRef>
              <c:f>Figure_6!$A$40</c:f>
              <c:strCache>
                <c:ptCount val="1"/>
                <c:pt idx="0">
                  <c:v>Fuel supply</c:v>
                </c:pt>
              </c:strCache>
            </c:strRef>
          </c:tx>
          <c:spPr>
            <a:solidFill>
              <a:schemeClr val="accent5"/>
            </a:solidFill>
            <a:ln>
              <a:noFill/>
            </a:ln>
            <a:effectLst/>
          </c:spPr>
          <c:invertIfNegative val="0"/>
          <c:cat>
            <c:strRef>
              <c:f>Figure_6!$B$35:$E$35</c:f>
              <c:strCache>
                <c:ptCount val="4"/>
                <c:pt idx="0">
                  <c:v>CH4</c:v>
                </c:pt>
                <c:pt idx="1">
                  <c:v>CO2</c:v>
                </c:pt>
                <c:pt idx="2">
                  <c:v>HFCs</c:v>
                </c:pt>
                <c:pt idx="3">
                  <c:v>N2O</c:v>
                </c:pt>
              </c:strCache>
            </c:strRef>
          </c:cat>
          <c:val>
            <c:numRef>
              <c:f>Figure_6!$B$40:$E$40</c:f>
              <c:numCache>
                <c:formatCode>#,##0.0</c:formatCode>
                <c:ptCount val="4"/>
                <c:pt idx="0">
                  <c:v>5.2602903110267997E-3</c:v>
                </c:pt>
                <c:pt idx="1">
                  <c:v>9.6803693708699606E-6</c:v>
                </c:pt>
                <c:pt idx="2">
                  <c:v>0</c:v>
                </c:pt>
                <c:pt idx="3">
                  <c:v>0</c:v>
                </c:pt>
              </c:numCache>
            </c:numRef>
          </c:val>
          <c:extLst>
            <c:ext xmlns:c16="http://schemas.microsoft.com/office/drawing/2014/chart" uri="{C3380CC4-5D6E-409C-BE32-E72D297353CC}">
              <c16:uniqueId val="{00000004-31CD-43CF-819B-97B08F2A16C9}"/>
            </c:ext>
          </c:extLst>
        </c:ser>
        <c:ser>
          <c:idx val="5"/>
          <c:order val="5"/>
          <c:tx>
            <c:strRef>
              <c:f>Figure_6!$A$41</c:f>
              <c:strCache>
                <c:ptCount val="1"/>
                <c:pt idx="0">
                  <c:v>Industry</c:v>
                </c:pt>
              </c:strCache>
            </c:strRef>
          </c:tx>
          <c:spPr>
            <a:solidFill>
              <a:schemeClr val="accent6"/>
            </a:solidFill>
            <a:ln>
              <a:noFill/>
            </a:ln>
            <a:effectLst/>
          </c:spPr>
          <c:invertIfNegative val="0"/>
          <c:dPt>
            <c:idx val="1"/>
            <c:invertIfNegative val="0"/>
            <c:bubble3D val="0"/>
            <c:spPr>
              <a:solidFill>
                <a:schemeClr val="accent2">
                  <a:lumMod val="75000"/>
                </a:schemeClr>
              </a:solidFill>
              <a:ln>
                <a:noFill/>
              </a:ln>
              <a:effectLst/>
            </c:spPr>
            <c:extLst>
              <c:ext xmlns:c16="http://schemas.microsoft.com/office/drawing/2014/chart" uri="{C3380CC4-5D6E-409C-BE32-E72D297353CC}">
                <c16:uniqueId val="{00000008-31CD-43CF-819B-97B08F2A16C9}"/>
              </c:ext>
            </c:extLst>
          </c:dPt>
          <c:dLbls>
            <c:dLbl>
              <c:idx val="1"/>
              <c:tx>
                <c:rich>
                  <a:bodyPr/>
                  <a:lstStyle/>
                  <a:p>
                    <a:fld id="{DF2FE573-049B-41DF-9329-2A4255362CC0}" type="VALUE">
                      <a:rPr lang="en-US">
                        <a:solidFill>
                          <a:schemeClr val="bg1"/>
                        </a:solidFill>
                      </a:rPr>
                      <a:pPr/>
                      <a:t>[VALUE]</a:t>
                    </a:fld>
                    <a:endParaRPr lang="en-GB"/>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31CD-43CF-819B-97B08F2A16C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Figure_6!$B$35:$E$35</c:f>
              <c:strCache>
                <c:ptCount val="4"/>
                <c:pt idx="0">
                  <c:v>CH4</c:v>
                </c:pt>
                <c:pt idx="1">
                  <c:v>CO2</c:v>
                </c:pt>
                <c:pt idx="2">
                  <c:v>HFCs</c:v>
                </c:pt>
                <c:pt idx="3">
                  <c:v>N2O</c:v>
                </c:pt>
              </c:strCache>
            </c:strRef>
          </c:cat>
          <c:val>
            <c:numRef>
              <c:f>Figure_6!$B$41:$E$41</c:f>
              <c:numCache>
                <c:formatCode>#,##0.0</c:formatCode>
                <c:ptCount val="4"/>
                <c:pt idx="0">
                  <c:v>1.6082956156829599E-3</c:v>
                </c:pt>
                <c:pt idx="1">
                  <c:v>0.98466685760500205</c:v>
                </c:pt>
                <c:pt idx="2">
                  <c:v>1.27880627396534E-2</c:v>
                </c:pt>
                <c:pt idx="3">
                  <c:v>3.4577511080816901E-3</c:v>
                </c:pt>
              </c:numCache>
            </c:numRef>
          </c:val>
          <c:extLst>
            <c:ext xmlns:c16="http://schemas.microsoft.com/office/drawing/2014/chart" uri="{C3380CC4-5D6E-409C-BE32-E72D297353CC}">
              <c16:uniqueId val="{00000005-31CD-43CF-819B-97B08F2A16C9}"/>
            </c:ext>
          </c:extLst>
        </c:ser>
        <c:ser>
          <c:idx val="6"/>
          <c:order val="6"/>
          <c:tx>
            <c:strRef>
              <c:f>Figure_6!$A$42</c:f>
              <c:strCache>
                <c:ptCount val="1"/>
                <c:pt idx="0">
                  <c:v>LULUCF</c:v>
                </c:pt>
              </c:strCache>
            </c:strRef>
          </c:tx>
          <c:spPr>
            <a:solidFill>
              <a:schemeClr val="accent1">
                <a:lumMod val="60000"/>
              </a:schemeClr>
            </a:solidFill>
            <a:ln>
              <a:noFill/>
            </a:ln>
            <a:effectLst/>
          </c:spPr>
          <c:invertIfNegative val="0"/>
          <c:dPt>
            <c:idx val="1"/>
            <c:invertIfNegative val="0"/>
            <c:bubble3D val="0"/>
            <c:spPr>
              <a:solidFill>
                <a:schemeClr val="accent6">
                  <a:lumMod val="75000"/>
                </a:schemeClr>
              </a:solidFill>
              <a:ln>
                <a:noFill/>
              </a:ln>
              <a:effectLst/>
            </c:spPr>
            <c:extLst>
              <c:ext xmlns:c16="http://schemas.microsoft.com/office/drawing/2014/chart" uri="{C3380CC4-5D6E-409C-BE32-E72D297353CC}">
                <c16:uniqueId val="{00000009-31CD-43CF-819B-97B08F2A16C9}"/>
              </c:ext>
            </c:extLst>
          </c:dPt>
          <c:dLbls>
            <c:dLbl>
              <c:idx val="0"/>
              <c:tx>
                <c:rich>
                  <a:bodyPr/>
                  <a:lstStyle/>
                  <a:p>
                    <a:fld id="{CD8930DB-D307-44A0-B885-F52E1E3A4597}" type="VALUE">
                      <a:rPr lang="en-US">
                        <a:solidFill>
                          <a:schemeClr val="bg1"/>
                        </a:solidFill>
                      </a:rPr>
                      <a:pPr/>
                      <a:t>[VALUE]</a:t>
                    </a:fld>
                    <a:endParaRPr lang="en-GB"/>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31CD-43CF-819B-97B08F2A16C9}"/>
                </c:ext>
              </c:extLst>
            </c:dLbl>
            <c:dLbl>
              <c:idx val="1"/>
              <c:tx>
                <c:rich>
                  <a:bodyPr/>
                  <a:lstStyle/>
                  <a:p>
                    <a:fld id="{9EE3A807-D453-47AA-A544-2A4877EBFA1F}" type="VALUE">
                      <a:rPr lang="en-US">
                        <a:solidFill>
                          <a:schemeClr val="bg1"/>
                        </a:solidFill>
                      </a:rPr>
                      <a:pPr/>
                      <a:t>[VALUE]</a:t>
                    </a:fld>
                    <a:endParaRPr lang="en-GB"/>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31CD-43CF-819B-97B08F2A16C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Figure_6!$B$35:$E$35</c:f>
              <c:strCache>
                <c:ptCount val="4"/>
                <c:pt idx="0">
                  <c:v>CH4</c:v>
                </c:pt>
                <c:pt idx="1">
                  <c:v>CO2</c:v>
                </c:pt>
                <c:pt idx="2">
                  <c:v>HFCs</c:v>
                </c:pt>
                <c:pt idx="3">
                  <c:v>N2O</c:v>
                </c:pt>
              </c:strCache>
            </c:strRef>
          </c:cat>
          <c:val>
            <c:numRef>
              <c:f>Figure_6!$B$42:$E$42</c:f>
              <c:numCache>
                <c:formatCode>#,##0.0</c:formatCode>
                <c:ptCount val="4"/>
                <c:pt idx="0">
                  <c:v>0.47345510558725901</c:v>
                </c:pt>
                <c:pt idx="1">
                  <c:v>1.53043169572025</c:v>
                </c:pt>
                <c:pt idx="2">
                  <c:v>0</c:v>
                </c:pt>
                <c:pt idx="3">
                  <c:v>0.140481405265171</c:v>
                </c:pt>
              </c:numCache>
            </c:numRef>
          </c:val>
          <c:extLst>
            <c:ext xmlns:c16="http://schemas.microsoft.com/office/drawing/2014/chart" uri="{C3380CC4-5D6E-409C-BE32-E72D297353CC}">
              <c16:uniqueId val="{00000006-31CD-43CF-819B-97B08F2A16C9}"/>
            </c:ext>
          </c:extLst>
        </c:ser>
        <c:ser>
          <c:idx val="7"/>
          <c:order val="7"/>
          <c:tx>
            <c:strRef>
              <c:f>Figure_6!$A$43</c:f>
              <c:strCache>
                <c:ptCount val="1"/>
                <c:pt idx="0">
                  <c:v>Waste</c:v>
                </c:pt>
              </c:strCache>
            </c:strRef>
          </c:tx>
          <c:spPr>
            <a:solidFill>
              <a:schemeClr val="accent3">
                <a:lumMod val="50000"/>
              </a:schemeClr>
            </a:solidFill>
            <a:ln>
              <a:noFill/>
            </a:ln>
            <a:effectLst/>
          </c:spPr>
          <c:invertIfNegative val="0"/>
          <c:dLbls>
            <c:dLbl>
              <c:idx val="0"/>
              <c:tx>
                <c:rich>
                  <a:bodyPr/>
                  <a:lstStyle/>
                  <a:p>
                    <a:fld id="{6A58C055-6232-4DB2-9977-F022805CF450}" type="VALUE">
                      <a:rPr lang="en-US">
                        <a:solidFill>
                          <a:schemeClr val="bg1"/>
                        </a:solidFill>
                      </a:rPr>
                      <a:pPr/>
                      <a:t>[VALUE]</a:t>
                    </a:fld>
                    <a:endParaRPr lang="en-GB"/>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E-31CD-43CF-819B-97B08F2A16C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Figure_6!$B$35:$E$35</c:f>
              <c:strCache>
                <c:ptCount val="4"/>
                <c:pt idx="0">
                  <c:v>CH4</c:v>
                </c:pt>
                <c:pt idx="1">
                  <c:v>CO2</c:v>
                </c:pt>
                <c:pt idx="2">
                  <c:v>HFCs</c:v>
                </c:pt>
                <c:pt idx="3">
                  <c:v>N2O</c:v>
                </c:pt>
              </c:strCache>
            </c:strRef>
          </c:cat>
          <c:val>
            <c:numRef>
              <c:f>Figure_6!$B$43:$E$43</c:f>
              <c:numCache>
                <c:formatCode>#,##0.0</c:formatCode>
                <c:ptCount val="4"/>
                <c:pt idx="0">
                  <c:v>0.62075889094750902</c:v>
                </c:pt>
                <c:pt idx="1">
                  <c:v>3.2123713857637598E-3</c:v>
                </c:pt>
                <c:pt idx="2">
                  <c:v>0</c:v>
                </c:pt>
                <c:pt idx="3">
                  <c:v>7.2947881418960497E-2</c:v>
                </c:pt>
              </c:numCache>
            </c:numRef>
          </c:val>
          <c:extLst>
            <c:ext xmlns:c16="http://schemas.microsoft.com/office/drawing/2014/chart" uri="{C3380CC4-5D6E-409C-BE32-E72D297353CC}">
              <c16:uniqueId val="{00000007-31CD-43CF-819B-97B08F2A16C9}"/>
            </c:ext>
          </c:extLst>
        </c:ser>
        <c:dLbls>
          <c:showLegendKey val="0"/>
          <c:showVal val="0"/>
          <c:showCatName val="0"/>
          <c:showSerName val="0"/>
          <c:showPercent val="0"/>
          <c:showBubbleSize val="0"/>
        </c:dLbls>
        <c:gapWidth val="150"/>
        <c:overlap val="100"/>
        <c:axId val="1880760312"/>
        <c:axId val="1880762472"/>
      </c:barChart>
      <c:catAx>
        <c:axId val="18807603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Gas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0762472"/>
        <c:crosses val="autoZero"/>
        <c:auto val="1"/>
        <c:lblAlgn val="ctr"/>
        <c:lblOffset val="100"/>
        <c:noMultiLvlLbl val="0"/>
      </c:catAx>
      <c:valAx>
        <c:axId val="188076247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0760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9484587907174589E-2"/>
          <c:y val="9.8900483217884416E-2"/>
          <c:w val="0.92964374999999999"/>
          <c:h val="0.94101031746031749"/>
        </c:manualLayout>
      </c:layout>
      <c:lineChart>
        <c:grouping val="standard"/>
        <c:varyColors val="0"/>
        <c:ser>
          <c:idx val="1"/>
          <c:order val="0"/>
          <c:tx>
            <c:strRef>
              <c:f>Figure_7!$A$34</c:f>
              <c:strCache>
                <c:ptCount val="1"/>
                <c:pt idx="0">
                  <c:v>% change since base year</c:v>
                </c:pt>
              </c:strCache>
            </c:strRef>
          </c:tx>
          <c:spPr>
            <a:ln>
              <a:solidFill>
                <a:schemeClr val="accent3">
                  <a:lumMod val="50000"/>
                </a:schemeClr>
              </a:solidFill>
            </a:ln>
          </c:spPr>
          <c:marker>
            <c:symbol val="none"/>
          </c:marker>
          <c:dPt>
            <c:idx val="0"/>
            <c:marker>
              <c:symbol val="circle"/>
              <c:size val="10"/>
              <c:spPr>
                <a:solidFill>
                  <a:schemeClr val="bg1"/>
                </a:solidFill>
                <a:ln w="28575">
                  <a:solidFill>
                    <a:schemeClr val="accent3">
                      <a:lumMod val="50000"/>
                    </a:schemeClr>
                  </a:solidFill>
                </a:ln>
              </c:spPr>
            </c:marker>
            <c:bubble3D val="0"/>
            <c:extLst>
              <c:ext xmlns:c16="http://schemas.microsoft.com/office/drawing/2014/chart" uri="{C3380CC4-5D6E-409C-BE32-E72D297353CC}">
                <c16:uniqueId val="{00000000-E681-4FF6-9D39-DCA9DC29C8A9}"/>
              </c:ext>
            </c:extLst>
          </c:dPt>
          <c:dPt>
            <c:idx val="1"/>
            <c:bubble3D val="0"/>
            <c:spPr>
              <a:ln>
                <a:noFill/>
              </a:ln>
            </c:spPr>
            <c:extLst>
              <c:ext xmlns:c16="http://schemas.microsoft.com/office/drawing/2014/chart" uri="{C3380CC4-5D6E-409C-BE32-E72D297353CC}">
                <c16:uniqueId val="{0000000B-9337-4CCE-9B32-2BDACCC87858}"/>
              </c:ext>
            </c:extLst>
          </c:dPt>
          <c:dPt>
            <c:idx val="2"/>
            <c:bubble3D val="0"/>
            <c:spPr>
              <a:ln>
                <a:noFill/>
              </a:ln>
            </c:spPr>
            <c:extLst>
              <c:ext xmlns:c16="http://schemas.microsoft.com/office/drawing/2014/chart" uri="{C3380CC4-5D6E-409C-BE32-E72D297353CC}">
                <c16:uniqueId val="{0000000A-9337-4CCE-9B32-2BDACCC87858}"/>
              </c:ext>
            </c:extLst>
          </c:dPt>
          <c:dPt>
            <c:idx val="3"/>
            <c:bubble3D val="0"/>
            <c:spPr>
              <a:ln>
                <a:noFill/>
              </a:ln>
            </c:spPr>
            <c:extLst>
              <c:ext xmlns:c16="http://schemas.microsoft.com/office/drawing/2014/chart" uri="{C3380CC4-5D6E-409C-BE32-E72D297353CC}">
                <c16:uniqueId val="{0000000C-9337-4CCE-9B32-2BDACCC87858}"/>
              </c:ext>
            </c:extLst>
          </c:dPt>
          <c:dPt>
            <c:idx val="4"/>
            <c:bubble3D val="0"/>
            <c:spPr>
              <a:ln>
                <a:noFill/>
              </a:ln>
            </c:spPr>
            <c:extLst>
              <c:ext xmlns:c16="http://schemas.microsoft.com/office/drawing/2014/chart" uri="{C3380CC4-5D6E-409C-BE32-E72D297353CC}">
                <c16:uniqueId val="{0000000D-9337-4CCE-9B32-2BDACCC87858}"/>
              </c:ext>
            </c:extLst>
          </c:dPt>
          <c:dPt>
            <c:idx val="5"/>
            <c:marker>
              <c:symbol val="circle"/>
              <c:size val="5"/>
              <c:spPr>
                <a:solidFill>
                  <a:schemeClr val="accent3">
                    <a:lumMod val="50000"/>
                  </a:schemeClr>
                </a:solidFill>
                <a:ln>
                  <a:solidFill>
                    <a:schemeClr val="accent3">
                      <a:lumMod val="50000"/>
                    </a:schemeClr>
                  </a:solidFill>
                </a:ln>
              </c:spPr>
            </c:marker>
            <c:bubble3D val="0"/>
            <c:spPr>
              <a:ln>
                <a:noFill/>
              </a:ln>
            </c:spPr>
            <c:extLst>
              <c:ext xmlns:c16="http://schemas.microsoft.com/office/drawing/2014/chart" uri="{C3380CC4-5D6E-409C-BE32-E72D297353CC}">
                <c16:uniqueId val="{00000001-E681-4FF6-9D39-DCA9DC29C8A9}"/>
              </c:ext>
            </c:extLst>
          </c:dPt>
          <c:dPt>
            <c:idx val="6"/>
            <c:bubble3D val="0"/>
            <c:spPr>
              <a:ln>
                <a:noFill/>
              </a:ln>
            </c:spPr>
            <c:extLst>
              <c:ext xmlns:c16="http://schemas.microsoft.com/office/drawing/2014/chart" uri="{C3380CC4-5D6E-409C-BE32-E72D297353CC}">
                <c16:uniqueId val="{0000000E-9337-4CCE-9B32-2BDACCC87858}"/>
              </c:ext>
            </c:extLst>
          </c:dPt>
          <c:dPt>
            <c:idx val="7"/>
            <c:bubble3D val="0"/>
            <c:spPr>
              <a:ln>
                <a:noFill/>
              </a:ln>
            </c:spPr>
            <c:extLst>
              <c:ext xmlns:c16="http://schemas.microsoft.com/office/drawing/2014/chart" uri="{C3380CC4-5D6E-409C-BE32-E72D297353CC}">
                <c16:uniqueId val="{0000000F-9337-4CCE-9B32-2BDACCC87858}"/>
              </c:ext>
            </c:extLst>
          </c:dPt>
          <c:dPt>
            <c:idx val="8"/>
            <c:bubble3D val="0"/>
            <c:spPr>
              <a:ln>
                <a:noFill/>
              </a:ln>
            </c:spPr>
            <c:extLst>
              <c:ext xmlns:c16="http://schemas.microsoft.com/office/drawing/2014/chart" uri="{C3380CC4-5D6E-409C-BE32-E72D297353CC}">
                <c16:uniqueId val="{00000006-0C03-4023-81E0-5EBC4C98C82E}"/>
              </c:ext>
            </c:extLst>
          </c:dPt>
          <c:dPt>
            <c:idx val="22"/>
            <c:bubble3D val="0"/>
            <c:extLst>
              <c:ext xmlns:c16="http://schemas.microsoft.com/office/drawing/2014/chart" uri="{C3380CC4-5D6E-409C-BE32-E72D297353CC}">
                <c16:uniqueId val="{00000002-E681-4FF6-9D39-DCA9DC29C8A9}"/>
              </c:ext>
            </c:extLst>
          </c:dPt>
          <c:dPt>
            <c:idx val="23"/>
            <c:bubble3D val="0"/>
            <c:extLst>
              <c:ext xmlns:c16="http://schemas.microsoft.com/office/drawing/2014/chart" uri="{C3380CC4-5D6E-409C-BE32-E72D297353CC}">
                <c16:uniqueId val="{00000003-7C1E-450F-BA34-722479542A95}"/>
              </c:ext>
            </c:extLst>
          </c:dPt>
          <c:dPt>
            <c:idx val="24"/>
            <c:bubble3D val="0"/>
            <c:extLst>
              <c:ext xmlns:c16="http://schemas.microsoft.com/office/drawing/2014/chart" uri="{C3380CC4-5D6E-409C-BE32-E72D297353CC}">
                <c16:uniqueId val="{00000005-2092-49DC-ABC1-2A4B95DB1FD2}"/>
              </c:ext>
            </c:extLst>
          </c:dPt>
          <c:dPt>
            <c:idx val="30"/>
            <c:bubble3D val="0"/>
            <c:extLst>
              <c:ext xmlns:c16="http://schemas.microsoft.com/office/drawing/2014/chart" uri="{C3380CC4-5D6E-409C-BE32-E72D297353CC}">
                <c16:uniqueId val="{00000005-0C03-4023-81E0-5EBC4C98C82E}"/>
              </c:ext>
            </c:extLst>
          </c:dPt>
          <c:dPt>
            <c:idx val="31"/>
            <c:bubble3D val="0"/>
            <c:extLst>
              <c:ext xmlns:c16="http://schemas.microsoft.com/office/drawing/2014/chart" uri="{C3380CC4-5D6E-409C-BE32-E72D297353CC}">
                <c16:uniqueId val="{00000007-FEFA-4090-86CF-E2BB4C584B61}"/>
              </c:ext>
            </c:extLst>
          </c:dPt>
          <c:dPt>
            <c:idx val="32"/>
            <c:bubble3D val="0"/>
            <c:extLst>
              <c:ext xmlns:c16="http://schemas.microsoft.com/office/drawing/2014/chart" uri="{C3380CC4-5D6E-409C-BE32-E72D297353CC}">
                <c16:uniqueId val="{00000008-8C28-47BD-AE7F-AC8A535F59E6}"/>
              </c:ext>
            </c:extLst>
          </c:dPt>
          <c:dPt>
            <c:idx val="33"/>
            <c:bubble3D val="0"/>
            <c:extLst>
              <c:ext xmlns:c16="http://schemas.microsoft.com/office/drawing/2014/chart" uri="{C3380CC4-5D6E-409C-BE32-E72D297353CC}">
                <c16:uniqueId val="{00000009-38C3-4880-9A0C-BA386D11B9E9}"/>
              </c:ext>
            </c:extLst>
          </c:dPt>
          <c:dPt>
            <c:idx val="34"/>
            <c:marker>
              <c:symbol val="circle"/>
              <c:size val="8"/>
              <c:spPr>
                <a:solidFill>
                  <a:sysClr val="window" lastClr="FFFFFF"/>
                </a:solidFill>
                <a:ln w="25400">
                  <a:solidFill>
                    <a:srgbClr val="385623"/>
                  </a:solidFill>
                </a:ln>
              </c:spPr>
            </c:marker>
            <c:bubble3D val="0"/>
            <c:extLst>
              <c:ext xmlns:c16="http://schemas.microsoft.com/office/drawing/2014/chart" uri="{C3380CC4-5D6E-409C-BE32-E72D297353CC}">
                <c16:uniqueId val="{0000004E-32D9-438F-8BC6-2B596213B24A}"/>
              </c:ext>
            </c:extLst>
          </c:dPt>
          <c:dLbls>
            <c:dLbl>
              <c:idx val="34"/>
              <c:layout>
                <c:manualLayout>
                  <c:x val="-1.8006749217973028E-16"/>
                  <c:y val="5.02267123057421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32D9-438F-8BC6-2B596213B24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(Figure_7!$B$33,Figure_7!$C$35:$F$35,Figure_7!$G$33,Figure_7!$H$35:$I$35,Figure_7!$J$33:$AJ$33)</c:f>
              <c:strCache>
                <c:ptCount val="35"/>
                <c:pt idx="0">
                  <c:v>1990</c:v>
                </c:pt>
                <c:pt idx="5">
                  <c:v>1995</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strCache>
            </c:strRef>
          </c:cat>
          <c:val>
            <c:numRef>
              <c:f>Figure_7!$B$34:$AJ$34</c:f>
              <c:numCache>
                <c:formatCode>0.0%</c:formatCode>
                <c:ptCount val="35"/>
                <c:pt idx="0">
                  <c:v>0</c:v>
                </c:pt>
                <c:pt idx="1">
                  <c:v>0</c:v>
                </c:pt>
                <c:pt idx="2">
                  <c:v>0</c:v>
                </c:pt>
                <c:pt idx="3">
                  <c:v>0</c:v>
                </c:pt>
                <c:pt idx="4">
                  <c:v>0</c:v>
                </c:pt>
                <c:pt idx="5">
                  <c:v>5.2267567387873073E-3</c:v>
                </c:pt>
                <c:pt idx="6">
                  <c:v>0</c:v>
                </c:pt>
                <c:pt idx="7">
                  <c:v>0</c:v>
                </c:pt>
                <c:pt idx="8">
                  <c:v>-7.4640567870823526E-3</c:v>
                </c:pt>
                <c:pt idx="9">
                  <c:v>6.7405983296097791E-3</c:v>
                </c:pt>
                <c:pt idx="10">
                  <c:v>-9.0459433266036789E-3</c:v>
                </c:pt>
                <c:pt idx="11">
                  <c:v>4.8466320937358958E-3</c:v>
                </c:pt>
                <c:pt idx="12">
                  <c:v>-7.9391374500988404E-2</c:v>
                </c:pt>
                <c:pt idx="13">
                  <c:v>-7.3987397287455403E-2</c:v>
                </c:pt>
                <c:pt idx="14">
                  <c:v>-7.6299392726066867E-2</c:v>
                </c:pt>
                <c:pt idx="15">
                  <c:v>-3.0655182851826578E-2</c:v>
                </c:pt>
                <c:pt idx="16">
                  <c:v>-1.7250441733076844E-2</c:v>
                </c:pt>
                <c:pt idx="17">
                  <c:v>-6.2682084083014844E-2</c:v>
                </c:pt>
                <c:pt idx="18">
                  <c:v>-7.79012766908381E-2</c:v>
                </c:pt>
                <c:pt idx="19">
                  <c:v>-0.1488036805754146</c:v>
                </c:pt>
                <c:pt idx="20">
                  <c:v>-0.12688353058992038</c:v>
                </c:pt>
                <c:pt idx="21">
                  <c:v>-0.16179655833097009</c:v>
                </c:pt>
                <c:pt idx="22">
                  <c:v>-0.15117351190879888</c:v>
                </c:pt>
                <c:pt idx="23">
                  <c:v>-0.14410424704186497</c:v>
                </c:pt>
                <c:pt idx="24">
                  <c:v>-0.17252889121919257</c:v>
                </c:pt>
                <c:pt idx="25">
                  <c:v>-0.15951778457682467</c:v>
                </c:pt>
                <c:pt idx="26">
                  <c:v>-0.15284572032409374</c:v>
                </c:pt>
                <c:pt idx="27">
                  <c:v>-0.18037132572674894</c:v>
                </c:pt>
                <c:pt idx="28">
                  <c:v>-0.19411705313713268</c:v>
                </c:pt>
                <c:pt idx="29">
                  <c:v>-0.20801159516432216</c:v>
                </c:pt>
                <c:pt idx="30">
                  <c:v>-0.24311625110975488</c:v>
                </c:pt>
                <c:pt idx="31">
                  <c:v>-0.22262340453140886</c:v>
                </c:pt>
                <c:pt idx="32">
                  <c:v>-0.25673217795139824</c:v>
                </c:pt>
                <c:pt idx="33">
                  <c:v>-0.29411648289143277</c:v>
                </c:pt>
                <c:pt idx="34">
                  <c:v>-0.2944163736861109</c:v>
                </c:pt>
              </c:numCache>
            </c:numRef>
          </c:val>
          <c:smooth val="0"/>
          <c:extLst>
            <c:ext xmlns:c16="http://schemas.microsoft.com/office/drawing/2014/chart" uri="{C3380CC4-5D6E-409C-BE32-E72D297353CC}">
              <c16:uniqueId val="{00000003-E681-4FF6-9D39-DCA9DC29C8A9}"/>
            </c:ext>
          </c:extLst>
        </c:ser>
        <c:dLbls>
          <c:showLegendKey val="0"/>
          <c:showVal val="0"/>
          <c:showCatName val="0"/>
          <c:showSerName val="0"/>
          <c:showPercent val="0"/>
          <c:showBubbleSize val="0"/>
        </c:dLbls>
        <c:smooth val="0"/>
        <c:axId val="668905488"/>
        <c:axId val="668907840"/>
      </c:lineChart>
      <c:catAx>
        <c:axId val="668905488"/>
        <c:scaling>
          <c:orientation val="minMax"/>
        </c:scaling>
        <c:delete val="0"/>
        <c:axPos val="b"/>
        <c:numFmt formatCode="General" sourceLinked="1"/>
        <c:majorTickMark val="in"/>
        <c:minorTickMark val="none"/>
        <c:tickLblPos val="high"/>
        <c:spPr>
          <a:ln>
            <a:solidFill>
              <a:schemeClr val="bg1">
                <a:lumMod val="75000"/>
              </a:schemeClr>
            </a:solidFill>
          </a:ln>
        </c:spPr>
        <c:txPr>
          <a:bodyPr rot="-5400000" vert="horz"/>
          <a:lstStyle/>
          <a:p>
            <a:pPr>
              <a:defRPr/>
            </a:pPr>
            <a:endParaRPr lang="en-US"/>
          </a:p>
        </c:txPr>
        <c:crossAx val="668907840"/>
        <c:crosses val="autoZero"/>
        <c:auto val="0"/>
        <c:lblAlgn val="ctr"/>
        <c:lblOffset val="100"/>
        <c:noMultiLvlLbl val="0"/>
      </c:catAx>
      <c:valAx>
        <c:axId val="668907840"/>
        <c:scaling>
          <c:orientation val="minMax"/>
        </c:scaling>
        <c:delete val="0"/>
        <c:axPos val="l"/>
        <c:numFmt formatCode="0%" sourceLinked="0"/>
        <c:majorTickMark val="out"/>
        <c:minorTickMark val="none"/>
        <c:tickLblPos val="nextTo"/>
        <c:spPr>
          <a:ln>
            <a:noFill/>
          </a:ln>
        </c:spPr>
        <c:crossAx val="668905488"/>
        <c:crosses val="autoZero"/>
        <c:crossBetween val="midCat"/>
      </c:valAx>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3" l="0.70000000000000062" r="0.70000000000000062" t="0.75000000000000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doughnutChart>
        <c:varyColors val="1"/>
        <c:ser>
          <c:idx val="0"/>
          <c:order val="0"/>
          <c:spPr>
            <a:ln w="38100">
              <a:solidFill>
                <a:schemeClr val="bg1"/>
              </a:solidFill>
            </a:ln>
          </c:spPr>
          <c:dPt>
            <c:idx val="0"/>
            <c:bubble3D val="0"/>
            <c:spPr>
              <a:solidFill>
                <a:srgbClr val="4472C4"/>
              </a:solidFill>
              <a:ln w="38100">
                <a:solidFill>
                  <a:schemeClr val="bg1"/>
                </a:solidFill>
              </a:ln>
            </c:spPr>
            <c:extLst>
              <c:ext xmlns:c16="http://schemas.microsoft.com/office/drawing/2014/chart" uri="{C3380CC4-5D6E-409C-BE32-E72D297353CC}">
                <c16:uniqueId val="{00000001-5DE7-4200-A5D2-34366EE39984}"/>
              </c:ext>
            </c:extLst>
          </c:dPt>
          <c:dPt>
            <c:idx val="1"/>
            <c:bubble3D val="0"/>
            <c:spPr>
              <a:solidFill>
                <a:srgbClr val="C00000"/>
              </a:solidFill>
              <a:ln w="38100">
                <a:solidFill>
                  <a:schemeClr val="bg1"/>
                </a:solidFill>
              </a:ln>
            </c:spPr>
            <c:extLst>
              <c:ext xmlns:c16="http://schemas.microsoft.com/office/drawing/2014/chart" uri="{C3380CC4-5D6E-409C-BE32-E72D297353CC}">
                <c16:uniqueId val="{00000003-5DE7-4200-A5D2-34366EE39984}"/>
              </c:ext>
            </c:extLst>
          </c:dPt>
          <c:dPt>
            <c:idx val="2"/>
            <c:bubble3D val="0"/>
            <c:spPr>
              <a:solidFill>
                <a:srgbClr val="660066"/>
              </a:solidFill>
              <a:ln w="38100">
                <a:solidFill>
                  <a:schemeClr val="bg1"/>
                </a:solidFill>
              </a:ln>
            </c:spPr>
            <c:extLst>
              <c:ext xmlns:c16="http://schemas.microsoft.com/office/drawing/2014/chart" uri="{C3380CC4-5D6E-409C-BE32-E72D297353CC}">
                <c16:uniqueId val="{00000005-5DE7-4200-A5D2-34366EE39984}"/>
              </c:ext>
            </c:extLst>
          </c:dPt>
          <c:dPt>
            <c:idx val="3"/>
            <c:bubble3D val="0"/>
            <c:spPr>
              <a:solidFill>
                <a:srgbClr val="548235"/>
              </a:solidFill>
              <a:ln w="38100">
                <a:solidFill>
                  <a:schemeClr val="bg1"/>
                </a:solidFill>
              </a:ln>
            </c:spPr>
            <c:extLst>
              <c:ext xmlns:c16="http://schemas.microsoft.com/office/drawing/2014/chart" uri="{C3380CC4-5D6E-409C-BE32-E72D297353CC}">
                <c16:uniqueId val="{00000007-5DE7-4200-A5D2-34366EE39984}"/>
              </c:ext>
            </c:extLst>
          </c:dPt>
          <c:cat>
            <c:strRef>
              <c:f>Figure_2!$B$25:$E$25</c:f>
              <c:strCache>
                <c:ptCount val="4"/>
                <c:pt idx="0">
                  <c:v>CO2</c:v>
                </c:pt>
                <c:pt idx="1">
                  <c:v>CH4</c:v>
                </c:pt>
                <c:pt idx="2">
                  <c:v>N2O</c:v>
                </c:pt>
                <c:pt idx="3">
                  <c:v>HFCs</c:v>
                </c:pt>
              </c:strCache>
            </c:strRef>
          </c:cat>
          <c:val>
            <c:numRef>
              <c:f>Figure_2!$B$35:$E$35</c:f>
              <c:numCache>
                <c:formatCode>0.0%</c:formatCode>
                <c:ptCount val="4"/>
                <c:pt idx="0">
                  <c:v>0.61535802958242858</c:v>
                </c:pt>
                <c:pt idx="1">
                  <c:v>0.29493845888376169</c:v>
                </c:pt>
                <c:pt idx="2">
                  <c:v>8.0295717035412786E-2</c:v>
                </c:pt>
                <c:pt idx="3">
                  <c:v>9.0598381848611808E-3</c:v>
                </c:pt>
              </c:numCache>
            </c:numRef>
          </c:val>
          <c:extLst>
            <c:ext xmlns:c16="http://schemas.microsoft.com/office/drawing/2014/chart" uri="{C3380CC4-5D6E-409C-BE32-E72D297353CC}">
              <c16:uniqueId val="{00000008-5DE7-4200-A5D2-34366EE39984}"/>
            </c:ext>
          </c:extLst>
        </c:ser>
        <c:dLbls>
          <c:showLegendKey val="0"/>
          <c:showVal val="0"/>
          <c:showCatName val="0"/>
          <c:showSerName val="0"/>
          <c:showPercent val="0"/>
          <c:showBubbleSize val="0"/>
          <c:showLeaderLines val="1"/>
        </c:dLbls>
        <c:firstSliceAng val="0"/>
        <c:holeSize val="65"/>
      </c:doughnutChart>
    </c:plotArea>
    <c:plotVisOnly val="1"/>
    <c:dispBlanksAs val="gap"/>
    <c:showDLblsOverMax val="0"/>
  </c:chart>
  <c:spPr>
    <a:ln>
      <a:noFill/>
    </a:ln>
  </c:spPr>
  <c:printSettings>
    <c:headerFooter/>
    <c:pageMargins b="0.75000000000000255" l="0.70000000000000062" r="0.70000000000000062" t="0.75000000000000255" header="0.30000000000000032" footer="0.30000000000000032"/>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9945410178360288"/>
          <c:y val="0.12459703417150225"/>
          <c:w val="0.42949080246758292"/>
          <c:h val="0.78006163156104524"/>
        </c:manualLayout>
      </c:layout>
      <c:doughnutChart>
        <c:varyColors val="1"/>
        <c:ser>
          <c:idx val="0"/>
          <c:order val="0"/>
          <c:spPr>
            <a:ln w="38100">
              <a:solidFill>
                <a:schemeClr val="bg1"/>
              </a:solidFill>
            </a:ln>
          </c:spPr>
          <c:dPt>
            <c:idx val="0"/>
            <c:bubble3D val="0"/>
            <c:spPr>
              <a:solidFill>
                <a:srgbClr val="4472C4"/>
              </a:solidFill>
              <a:ln w="38100">
                <a:solidFill>
                  <a:schemeClr val="bg1"/>
                </a:solidFill>
              </a:ln>
            </c:spPr>
            <c:extLst>
              <c:ext xmlns:c16="http://schemas.microsoft.com/office/drawing/2014/chart" uri="{C3380CC4-5D6E-409C-BE32-E72D297353CC}">
                <c16:uniqueId val="{00000001-D41A-4B46-9E7F-D881868DBACE}"/>
              </c:ext>
            </c:extLst>
          </c:dPt>
          <c:dPt>
            <c:idx val="1"/>
            <c:bubble3D val="0"/>
            <c:spPr>
              <a:solidFill>
                <a:srgbClr val="C55A11"/>
              </a:solidFill>
              <a:ln w="38100">
                <a:solidFill>
                  <a:schemeClr val="bg1"/>
                </a:solidFill>
              </a:ln>
            </c:spPr>
            <c:extLst>
              <c:ext xmlns:c16="http://schemas.microsoft.com/office/drawing/2014/chart" uri="{C3380CC4-5D6E-409C-BE32-E72D297353CC}">
                <c16:uniqueId val="{00000003-D41A-4B46-9E7F-D881868DBACE}"/>
              </c:ext>
            </c:extLst>
          </c:dPt>
          <c:dPt>
            <c:idx val="2"/>
            <c:bubble3D val="0"/>
            <c:spPr>
              <a:solidFill>
                <a:srgbClr val="AC901B"/>
              </a:solidFill>
              <a:ln w="38100">
                <a:solidFill>
                  <a:schemeClr val="bg1"/>
                </a:solidFill>
              </a:ln>
            </c:spPr>
            <c:extLst>
              <c:ext xmlns:c16="http://schemas.microsoft.com/office/drawing/2014/chart" uri="{C3380CC4-5D6E-409C-BE32-E72D297353CC}">
                <c16:uniqueId val="{00000005-D41A-4B46-9E7F-D881868DBACE}"/>
              </c:ext>
            </c:extLst>
          </c:dPt>
          <c:dPt>
            <c:idx val="3"/>
            <c:bubble3D val="0"/>
            <c:spPr>
              <a:solidFill>
                <a:srgbClr val="7F7F7F"/>
              </a:solidFill>
              <a:ln w="38100">
                <a:solidFill>
                  <a:schemeClr val="bg1"/>
                </a:solidFill>
              </a:ln>
            </c:spPr>
            <c:extLst>
              <c:ext xmlns:c16="http://schemas.microsoft.com/office/drawing/2014/chart" uri="{C3380CC4-5D6E-409C-BE32-E72D297353CC}">
                <c16:uniqueId val="{00000007-D41A-4B46-9E7F-D881868DBACE}"/>
              </c:ext>
            </c:extLst>
          </c:dPt>
          <c:dPt>
            <c:idx val="4"/>
            <c:bubble3D val="0"/>
            <c:spPr>
              <a:solidFill>
                <a:srgbClr val="C00000"/>
              </a:solidFill>
              <a:ln w="38100">
                <a:solidFill>
                  <a:schemeClr val="bg1"/>
                </a:solidFill>
              </a:ln>
            </c:spPr>
            <c:extLst>
              <c:ext xmlns:c16="http://schemas.microsoft.com/office/drawing/2014/chart" uri="{C3380CC4-5D6E-409C-BE32-E72D297353CC}">
                <c16:uniqueId val="{00000009-D41A-4B46-9E7F-D881868DBACE}"/>
              </c:ext>
            </c:extLst>
          </c:dPt>
          <c:dPt>
            <c:idx val="5"/>
            <c:bubble3D val="0"/>
            <c:spPr>
              <a:solidFill>
                <a:srgbClr val="660066"/>
              </a:solidFill>
              <a:ln w="38100">
                <a:solidFill>
                  <a:schemeClr val="bg1"/>
                </a:solidFill>
              </a:ln>
            </c:spPr>
            <c:extLst>
              <c:ext xmlns:c16="http://schemas.microsoft.com/office/drawing/2014/chart" uri="{C3380CC4-5D6E-409C-BE32-E72D297353CC}">
                <c16:uniqueId val="{0000000B-D41A-4B46-9E7F-D881868DBACE}"/>
              </c:ext>
            </c:extLst>
          </c:dPt>
          <c:dPt>
            <c:idx val="6"/>
            <c:bubble3D val="0"/>
            <c:spPr>
              <a:solidFill>
                <a:srgbClr val="548235"/>
              </a:solidFill>
              <a:ln w="38100">
                <a:solidFill>
                  <a:schemeClr val="bg1"/>
                </a:solidFill>
              </a:ln>
            </c:spPr>
            <c:extLst>
              <c:ext xmlns:c16="http://schemas.microsoft.com/office/drawing/2014/chart" uri="{C3380CC4-5D6E-409C-BE32-E72D297353CC}">
                <c16:uniqueId val="{0000000D-D41A-4B46-9E7F-D881868DBACE}"/>
              </c:ext>
            </c:extLst>
          </c:dPt>
          <c:dLbls>
            <c:dLbl>
              <c:idx val="0"/>
              <c:layout>
                <c:manualLayout>
                  <c:x val="0.10812851668301846"/>
                  <c:y val="-3.1562314381882117E-2"/>
                </c:manualLayout>
              </c:layout>
              <c:tx>
                <c:rich>
                  <a:bodyPr rot="0" vert="horz"/>
                  <a:lstStyle/>
                  <a:p>
                    <a:pPr>
                      <a:defRPr/>
                    </a:pPr>
                    <a:r>
                      <a:rPr lang="en-US"/>
                      <a:t>Agriculture</a:t>
                    </a:r>
                  </a:p>
                  <a:p>
                    <a:pPr>
                      <a:defRPr/>
                    </a:pPr>
                    <a:r>
                      <a:rPr lang="en-US"/>
                      <a:t>31.4%</a:t>
                    </a:r>
                  </a:p>
                </c:rich>
              </c:tx>
              <c:numFmt formatCode="0.0%" sourceLinked="0"/>
              <c:spPr>
                <a:noFill/>
                <a:ln>
                  <a:noFill/>
                </a:ln>
                <a:effectLst/>
              </c:spPr>
              <c:showLegendKey val="0"/>
              <c:showVal val="1"/>
              <c:showCatName val="1"/>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showDataLabelsRange val="0"/>
                </c:ext>
                <c:ext xmlns:c16="http://schemas.microsoft.com/office/drawing/2014/chart" uri="{C3380CC4-5D6E-409C-BE32-E72D297353CC}">
                  <c16:uniqueId val="{00000001-D41A-4B46-9E7F-D881868DBACE}"/>
                </c:ext>
              </c:extLst>
            </c:dLbl>
            <c:dLbl>
              <c:idx val="1"/>
              <c:layout>
                <c:manualLayout>
                  <c:x val="0.12987272420653148"/>
                  <c:y val="9.1147511151986702E-2"/>
                </c:manualLayout>
              </c:layout>
              <c:tx>
                <c:rich>
                  <a:bodyPr rot="0" vert="horz"/>
                  <a:lstStyle/>
                  <a:p>
                    <a:pPr>
                      <a:defRPr/>
                    </a:pPr>
                    <a:r>
                      <a:rPr lang="en-US"/>
                      <a:t>Domestic transport </a:t>
                    </a:r>
                  </a:p>
                  <a:p>
                    <a:pPr>
                      <a:defRPr/>
                    </a:pPr>
                    <a:r>
                      <a:rPr lang="en-US"/>
                      <a:t>21.3%</a:t>
                    </a:r>
                  </a:p>
                </c:rich>
              </c:tx>
              <c:numFmt formatCode="0.0%" sourceLinked="0"/>
              <c:spPr>
                <a:noFill/>
                <a:ln>
                  <a:noFill/>
                </a:ln>
                <a:effectLst/>
              </c:spPr>
              <c:showLegendKey val="0"/>
              <c:showVal val="1"/>
              <c:showCatName val="1"/>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showDataLabelsRange val="0"/>
                </c:ext>
                <c:ext xmlns:c16="http://schemas.microsoft.com/office/drawing/2014/chart" uri="{C3380CC4-5D6E-409C-BE32-E72D297353CC}">
                  <c16:uniqueId val="{00000003-D41A-4B46-9E7F-D881868DBACE}"/>
                </c:ext>
              </c:extLst>
            </c:dLbl>
            <c:dLbl>
              <c:idx val="2"/>
              <c:layout>
                <c:manualLayout>
                  <c:x val="-0.12591021455767445"/>
                  <c:y val="0.11132313957319982"/>
                </c:manualLayout>
              </c:layout>
              <c:tx>
                <c:rich>
                  <a:bodyPr rot="0" vert="horz"/>
                  <a:lstStyle/>
                  <a:p>
                    <a:pPr>
                      <a:defRPr/>
                    </a:pPr>
                    <a:r>
                      <a:rPr lang="en-US"/>
                      <a:t>Buildings and </a:t>
                    </a:r>
                  </a:p>
                  <a:p>
                    <a:pPr>
                      <a:defRPr/>
                    </a:pPr>
                    <a:r>
                      <a:rPr lang="en-US"/>
                      <a:t>product uses</a:t>
                    </a:r>
                  </a:p>
                  <a:p>
                    <a:pPr>
                      <a:defRPr/>
                    </a:pPr>
                    <a:r>
                      <a:rPr lang="en-US"/>
                      <a:t>15.5%</a:t>
                    </a:r>
                  </a:p>
                </c:rich>
              </c:tx>
              <c:numFmt formatCode="0.0%" sourceLinked="0"/>
              <c:spPr>
                <a:noFill/>
                <a:ln>
                  <a:noFill/>
                </a:ln>
                <a:effectLst/>
              </c:spPr>
              <c:showLegendKey val="0"/>
              <c:showVal val="1"/>
              <c:showCatName val="1"/>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showDataLabelsRange val="0"/>
                </c:ext>
                <c:ext xmlns:c16="http://schemas.microsoft.com/office/drawing/2014/chart" uri="{C3380CC4-5D6E-409C-BE32-E72D297353CC}">
                  <c16:uniqueId val="{00000005-D41A-4B46-9E7F-D881868DBACE}"/>
                </c:ext>
              </c:extLst>
            </c:dLbl>
            <c:dLbl>
              <c:idx val="3"/>
              <c:layout>
                <c:manualLayout>
                  <c:x val="-0.11091928414050106"/>
                  <c:y val="4.4929104349151858E-2"/>
                </c:manualLayout>
              </c:layout>
              <c:tx>
                <c:rich>
                  <a:bodyPr rot="0" vert="horz"/>
                  <a:lstStyle/>
                  <a:p>
                    <a:pPr>
                      <a:defRPr/>
                    </a:pPr>
                    <a:r>
                      <a:rPr lang="en-US"/>
                      <a:t>Electricity supply</a:t>
                    </a:r>
                  </a:p>
                  <a:p>
                    <a:pPr>
                      <a:defRPr/>
                    </a:pPr>
                    <a:r>
                      <a:rPr lang="en-US"/>
                      <a:t>10.8%</a:t>
                    </a:r>
                  </a:p>
                </c:rich>
              </c:tx>
              <c:numFmt formatCode="0.0%" sourceLinked="0"/>
              <c:spPr>
                <a:noFill/>
                <a:ln>
                  <a:noFill/>
                </a:ln>
                <a:effectLst/>
              </c:spPr>
              <c:showLegendKey val="0"/>
              <c:showVal val="1"/>
              <c:showCatName val="1"/>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layout>
                    <c:manualLayout>
                      <c:w val="0.10902684810987391"/>
                      <c:h val="0.15239103224099376"/>
                    </c:manualLayout>
                  </c15:layout>
                  <c15:showDataLabelsRange val="0"/>
                </c:ext>
                <c:ext xmlns:c16="http://schemas.microsoft.com/office/drawing/2014/chart" uri="{C3380CC4-5D6E-409C-BE32-E72D297353CC}">
                  <c16:uniqueId val="{00000007-D41A-4B46-9E7F-D881868DBACE}"/>
                </c:ext>
              </c:extLst>
            </c:dLbl>
            <c:dLbl>
              <c:idx val="4"/>
              <c:layout>
                <c:manualLayout>
                  <c:x val="-0.1453091130455289"/>
                  <c:y val="-3.0780221023277776E-2"/>
                </c:manualLayout>
              </c:layout>
              <c:tx>
                <c:rich>
                  <a:bodyPr rot="0" vert="horz"/>
                  <a:lstStyle/>
                  <a:p>
                    <a:pPr>
                      <a:defRPr/>
                    </a:pPr>
                    <a:r>
                      <a:rPr lang="en-US"/>
                      <a:t>Land Use Change</a:t>
                    </a:r>
                  </a:p>
                  <a:p>
                    <a:pPr>
                      <a:defRPr/>
                    </a:pPr>
                    <a:r>
                      <a:rPr lang="en-US"/>
                      <a:t>11.7%</a:t>
                    </a:r>
                  </a:p>
                </c:rich>
              </c:tx>
              <c:numFmt formatCode="0.0%" sourceLinked="0"/>
              <c:spPr>
                <a:noFill/>
                <a:ln>
                  <a:noFill/>
                </a:ln>
                <a:effectLst/>
              </c:spPr>
              <c:showLegendKey val="0"/>
              <c:showVal val="1"/>
              <c:showCatName val="1"/>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showDataLabelsRange val="0"/>
                </c:ext>
                <c:ext xmlns:c16="http://schemas.microsoft.com/office/drawing/2014/chart" uri="{C3380CC4-5D6E-409C-BE32-E72D297353CC}">
                  <c16:uniqueId val="{00000009-D41A-4B46-9E7F-D881868DBACE}"/>
                </c:ext>
              </c:extLst>
            </c:dLbl>
            <c:dLbl>
              <c:idx val="5"/>
              <c:layout>
                <c:manualLayout>
                  <c:x val="-6.6887384984938875E-2"/>
                  <c:y val="-9.8732091655313853E-2"/>
                </c:manualLayout>
              </c:layout>
              <c:tx>
                <c:rich>
                  <a:bodyPr rot="0" vert="horz"/>
                  <a:lstStyle/>
                  <a:p>
                    <a:pPr>
                      <a:defRPr/>
                    </a:pPr>
                    <a:r>
                      <a:rPr lang="en-US"/>
                      <a:t>Industry</a:t>
                    </a:r>
                  </a:p>
                  <a:p>
                    <a:pPr>
                      <a:defRPr/>
                    </a:pPr>
                    <a:r>
                      <a:rPr lang="en-US"/>
                      <a:t>5.5%</a:t>
                    </a:r>
                  </a:p>
                </c:rich>
              </c:tx>
              <c:numFmt formatCode="0.0%" sourceLinked="0"/>
              <c:spPr>
                <a:noFill/>
                <a:ln>
                  <a:noFill/>
                </a:ln>
                <a:effectLst/>
              </c:spPr>
              <c:showLegendKey val="0"/>
              <c:showVal val="1"/>
              <c:showCatName val="1"/>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layout>
                    <c:manualLayout>
                      <c:w val="0.16928071690719171"/>
                      <c:h val="0.19829790815226253"/>
                    </c:manualLayout>
                  </c15:layout>
                  <c15:showDataLabelsRange val="0"/>
                </c:ext>
                <c:ext xmlns:c16="http://schemas.microsoft.com/office/drawing/2014/chart" uri="{C3380CC4-5D6E-409C-BE32-E72D297353CC}">
                  <c16:uniqueId val="{0000000B-D41A-4B46-9E7F-D881868DBACE}"/>
                </c:ext>
              </c:extLst>
            </c:dLbl>
            <c:dLbl>
              <c:idx val="6"/>
              <c:layout>
                <c:manualLayout>
                  <c:x val="-2.4509125110885373E-3"/>
                  <c:y val="-0.12992912894008174"/>
                </c:manualLayout>
              </c:layout>
              <c:tx>
                <c:rich>
                  <a:bodyPr rot="0" vert="horz"/>
                  <a:lstStyle/>
                  <a:p>
                    <a:pPr>
                      <a:defRPr/>
                    </a:pPr>
                    <a:r>
                      <a:rPr lang="en-US"/>
                      <a:t>Waste</a:t>
                    </a:r>
                  </a:p>
                  <a:p>
                    <a:pPr>
                      <a:defRPr/>
                    </a:pPr>
                    <a:r>
                      <a:rPr lang="en-US"/>
                      <a:t>3.8%</a:t>
                    </a:r>
                  </a:p>
                </c:rich>
              </c:tx>
              <c:numFmt formatCode="0.0%" sourceLinked="0"/>
              <c:spPr>
                <a:noFill/>
                <a:ln>
                  <a:noFill/>
                </a:ln>
                <a:effectLst/>
              </c:spPr>
              <c:showLegendKey val="0"/>
              <c:showVal val="1"/>
              <c:showCatName val="1"/>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showDataLabelsRange val="0"/>
                </c:ext>
                <c:ext xmlns:c16="http://schemas.microsoft.com/office/drawing/2014/chart" uri="{C3380CC4-5D6E-409C-BE32-E72D297353CC}">
                  <c16:uniqueId val="{0000000D-D41A-4B46-9E7F-D881868DBACE}"/>
                </c:ext>
              </c:extLst>
            </c:dLbl>
            <c:dLbl>
              <c:idx val="7"/>
              <c:delete val="1"/>
              <c:extLst>
                <c:ext xmlns:c15="http://schemas.microsoft.com/office/drawing/2012/chart" uri="{CE6537A1-D6FC-4f65-9D91-7224C49458BB}"/>
                <c:ext xmlns:c16="http://schemas.microsoft.com/office/drawing/2014/chart" uri="{C3380CC4-5D6E-409C-BE32-E72D297353CC}">
                  <c16:uniqueId val="{0000000E-2FC9-4D51-BB04-212E1B223F59}"/>
                </c:ext>
              </c:extLst>
            </c:dLbl>
            <c:numFmt formatCode="0%" sourceLinked="0"/>
            <c:spPr>
              <a:noFill/>
              <a:ln>
                <a:noFill/>
              </a:ln>
              <a:effectLst/>
            </c:spPr>
            <c:txPr>
              <a:bodyPr rot="0" vert="horz"/>
              <a:lstStyle/>
              <a:p>
                <a:pPr>
                  <a:defRPr/>
                </a:pPr>
                <a:endParaRPr lang="en-US"/>
              </a:p>
            </c:txPr>
            <c:showLegendKey val="0"/>
            <c:showVal val="1"/>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ext>
            </c:extLst>
          </c:dLbls>
          <c:cat>
            <c:strRef>
              <c:f>Figure_3!$A$28:$A$35</c:f>
              <c:strCache>
                <c:ptCount val="8"/>
                <c:pt idx="0">
                  <c:v>Agriculture</c:v>
                </c:pt>
                <c:pt idx="1">
                  <c:v>Domestic transport</c:v>
                </c:pt>
                <c:pt idx="2">
                  <c:v>Buildings and product uses</c:v>
                </c:pt>
                <c:pt idx="3">
                  <c:v>Electricity supply</c:v>
                </c:pt>
                <c:pt idx="4">
                  <c:v>Land Use Change</c:v>
                </c:pt>
                <c:pt idx="5">
                  <c:v>Industry</c:v>
                </c:pt>
                <c:pt idx="6">
                  <c:v>Waste</c:v>
                </c:pt>
                <c:pt idx="7">
                  <c:v>Fuel supply</c:v>
                </c:pt>
              </c:strCache>
            </c:strRef>
          </c:cat>
          <c:val>
            <c:numRef>
              <c:f>Figure_3!$C$28:$C$35</c:f>
              <c:numCache>
                <c:formatCode>0.0%</c:formatCode>
                <c:ptCount val="8"/>
                <c:pt idx="0">
                  <c:v>0.31392507754914017</c:v>
                </c:pt>
                <c:pt idx="1">
                  <c:v>0.21320446722496533</c:v>
                </c:pt>
                <c:pt idx="2">
                  <c:v>0.1546654458282441</c:v>
                </c:pt>
                <c:pt idx="3">
                  <c:v>0.10815823613327923</c:v>
                </c:pt>
                <c:pt idx="4">
                  <c:v>0.11682575473161219</c:v>
                </c:pt>
                <c:pt idx="5">
                  <c:v>5.496556734369841E-2</c:v>
                </c:pt>
                <c:pt idx="6">
                  <c:v>3.7968341773679498E-2</c:v>
                </c:pt>
                <c:pt idx="7">
                  <c:v>2.8710941538111255E-4</c:v>
                </c:pt>
              </c:numCache>
            </c:numRef>
          </c:val>
          <c:extLst>
            <c:ext xmlns:c16="http://schemas.microsoft.com/office/drawing/2014/chart" uri="{C3380CC4-5D6E-409C-BE32-E72D297353CC}">
              <c16:uniqueId val="{0000000E-D41A-4B46-9E7F-D881868DBACE}"/>
            </c:ext>
          </c:extLst>
        </c:ser>
        <c:dLbls>
          <c:showLegendKey val="0"/>
          <c:showVal val="1"/>
          <c:showCatName val="0"/>
          <c:showSerName val="0"/>
          <c:showPercent val="0"/>
          <c:showBubbleSize val="0"/>
          <c:showLeaderLines val="0"/>
        </c:dLbls>
        <c:firstSliceAng val="0"/>
        <c:holeSize val="65"/>
      </c:doughnutChart>
    </c:plotArea>
    <c:plotVisOnly val="1"/>
    <c:dispBlanksAs val="gap"/>
    <c:showDLblsOverMax val="0"/>
  </c:chart>
  <c:spPr>
    <a:ln>
      <a:noFill/>
    </a:ln>
  </c:spPr>
  <c:txPr>
    <a:bodyPr/>
    <a:lstStyle/>
    <a:p>
      <a:pPr>
        <a:defRPr sz="1200">
          <a:latin typeface="Arial" panose="020B0604020202020204" pitchFamily="34" charset="0"/>
          <a:cs typeface="Arial" panose="020B0604020202020204" pitchFamily="34" charset="0"/>
        </a:defRPr>
      </a:pPr>
      <a:endParaRPr lang="en-US"/>
    </a:p>
  </c:txPr>
  <c:printSettings>
    <c:headerFooter/>
    <c:pageMargins b="0.75000000000000255" l="0.70000000000000062" r="0.70000000000000062" t="0.75000000000000255" header="0.30000000000000032" footer="0.30000000000000032"/>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GB"/>
              <a:t>Agriculture</a:t>
            </a:r>
          </a:p>
        </c:rich>
      </c:tx>
      <c:layout>
        <c:manualLayout>
          <c:xMode val="edge"/>
          <c:yMode val="edge"/>
          <c:x val="0.41726053730200557"/>
          <c:y val="5.7098084864021133E-2"/>
        </c:manualLayout>
      </c:layout>
      <c:overlay val="0"/>
    </c:title>
    <c:autoTitleDeleted val="0"/>
    <c:plotArea>
      <c:layout>
        <c:manualLayout>
          <c:layoutTarget val="inner"/>
          <c:xMode val="edge"/>
          <c:yMode val="edge"/>
          <c:x val="5.7584648209682579E-2"/>
          <c:y val="0.16371671415061234"/>
          <c:w val="0.91546282239093435"/>
          <c:h val="0.67953352723437244"/>
        </c:manualLayout>
      </c:layout>
      <c:lineChart>
        <c:grouping val="standard"/>
        <c:varyColors val="0"/>
        <c:ser>
          <c:idx val="1"/>
          <c:order val="0"/>
          <c:spPr>
            <a:ln w="19050">
              <a:solidFill>
                <a:schemeClr val="accent3">
                  <a:lumMod val="50000"/>
                </a:schemeClr>
              </a:solidFill>
            </a:ln>
          </c:spPr>
          <c:marker>
            <c:symbol val="none"/>
          </c:marker>
          <c:dPt>
            <c:idx val="0"/>
            <c:marker>
              <c:symbol val="circle"/>
              <c:size val="5"/>
              <c:spPr>
                <a:solidFill>
                  <a:schemeClr val="bg1"/>
                </a:solidFill>
                <a:ln w="19050">
                  <a:solidFill>
                    <a:srgbClr val="385623"/>
                  </a:solidFill>
                </a:ln>
              </c:spPr>
            </c:marker>
            <c:bubble3D val="0"/>
            <c:spPr>
              <a:ln w="19050">
                <a:noFill/>
              </a:ln>
            </c:spPr>
            <c:extLst>
              <c:ext xmlns:c16="http://schemas.microsoft.com/office/drawing/2014/chart" uri="{C3380CC4-5D6E-409C-BE32-E72D297353CC}">
                <c16:uniqueId val="{00000001-4683-4430-AAA0-104CA8E6BDBE}"/>
              </c:ext>
            </c:extLst>
          </c:dPt>
          <c:dPt>
            <c:idx val="1"/>
            <c:marker>
              <c:symbol val="circle"/>
              <c:size val="3"/>
              <c:spPr>
                <a:solidFill>
                  <a:srgbClr val="385623"/>
                </a:solidFill>
                <a:ln>
                  <a:solidFill>
                    <a:schemeClr val="accent3">
                      <a:lumMod val="50000"/>
                    </a:schemeClr>
                  </a:solidFill>
                </a:ln>
              </c:spPr>
            </c:marker>
            <c:bubble3D val="0"/>
            <c:spPr>
              <a:ln w="19050">
                <a:noFill/>
              </a:ln>
            </c:spPr>
            <c:extLst>
              <c:ext xmlns:c16="http://schemas.microsoft.com/office/drawing/2014/chart" uri="{C3380CC4-5D6E-409C-BE32-E72D297353CC}">
                <c16:uniqueId val="{00000003-4683-4430-AAA0-104CA8E6BDBE}"/>
              </c:ext>
            </c:extLst>
          </c:dPt>
          <c:dPt>
            <c:idx val="4"/>
            <c:bubble3D val="0"/>
            <c:spPr>
              <a:ln w="19050">
                <a:noFill/>
              </a:ln>
            </c:spPr>
            <c:extLst>
              <c:ext xmlns:c16="http://schemas.microsoft.com/office/drawing/2014/chart" uri="{C3380CC4-5D6E-409C-BE32-E72D297353CC}">
                <c16:uniqueId val="{00000005-4683-4430-AAA0-104CA8E6BDBE}"/>
              </c:ext>
            </c:extLst>
          </c:dPt>
          <c:dPt>
            <c:idx val="5"/>
            <c:marker>
              <c:symbol val="circle"/>
              <c:size val="3"/>
              <c:spPr>
                <a:solidFill>
                  <a:schemeClr val="accent3">
                    <a:lumMod val="50000"/>
                  </a:schemeClr>
                </a:solidFill>
                <a:ln w="9525">
                  <a:solidFill>
                    <a:schemeClr val="accent3">
                      <a:lumMod val="50000"/>
                    </a:schemeClr>
                  </a:solidFill>
                </a:ln>
              </c:spPr>
            </c:marker>
            <c:bubble3D val="0"/>
            <c:extLst>
              <c:ext xmlns:c16="http://schemas.microsoft.com/office/drawing/2014/chart" uri="{C3380CC4-5D6E-409C-BE32-E72D297353CC}">
                <c16:uniqueId val="{00000006-4683-4430-AAA0-104CA8E6BDBE}"/>
              </c:ext>
            </c:extLst>
          </c:dPt>
          <c:dPt>
            <c:idx val="26"/>
            <c:bubble3D val="0"/>
            <c:extLst>
              <c:ext xmlns:c16="http://schemas.microsoft.com/office/drawing/2014/chart" uri="{C3380CC4-5D6E-409C-BE32-E72D297353CC}">
                <c16:uniqueId val="{00000007-4683-4430-AAA0-104CA8E6BDBE}"/>
              </c:ext>
            </c:extLst>
          </c:dPt>
          <c:dPt>
            <c:idx val="27"/>
            <c:bubble3D val="0"/>
            <c:extLst>
              <c:ext xmlns:c16="http://schemas.microsoft.com/office/drawing/2014/chart" uri="{C3380CC4-5D6E-409C-BE32-E72D297353CC}">
                <c16:uniqueId val="{00000008-4683-4430-AAA0-104CA8E6BDBE}"/>
              </c:ext>
            </c:extLst>
          </c:dPt>
          <c:dPt>
            <c:idx val="29"/>
            <c:bubble3D val="0"/>
            <c:extLst>
              <c:ext xmlns:c16="http://schemas.microsoft.com/office/drawing/2014/chart" uri="{C3380CC4-5D6E-409C-BE32-E72D297353CC}">
                <c16:uniqueId val="{00000009-4683-4430-AAA0-104CA8E6BDBE}"/>
              </c:ext>
            </c:extLst>
          </c:dPt>
          <c:dPt>
            <c:idx val="30"/>
            <c:bubble3D val="0"/>
            <c:extLst>
              <c:ext xmlns:c16="http://schemas.microsoft.com/office/drawing/2014/chart" uri="{C3380CC4-5D6E-409C-BE32-E72D297353CC}">
                <c16:uniqueId val="{0000000A-4683-4430-AAA0-104CA8E6BDBE}"/>
              </c:ext>
            </c:extLst>
          </c:dPt>
          <c:dPt>
            <c:idx val="31"/>
            <c:bubble3D val="0"/>
            <c:extLst>
              <c:ext xmlns:c16="http://schemas.microsoft.com/office/drawing/2014/chart" uri="{C3380CC4-5D6E-409C-BE32-E72D297353CC}">
                <c16:uniqueId val="{0000000B-4683-4430-AAA0-104CA8E6BDBE}"/>
              </c:ext>
            </c:extLst>
          </c:dPt>
          <c:dPt>
            <c:idx val="34"/>
            <c:marker>
              <c:symbol val="circle"/>
              <c:size val="5"/>
              <c:spPr>
                <a:solidFill>
                  <a:sysClr val="window" lastClr="FFFFFF"/>
                </a:solidFill>
                <a:ln w="19050">
                  <a:solidFill>
                    <a:srgbClr val="385623"/>
                  </a:solidFill>
                </a:ln>
              </c:spPr>
            </c:marker>
            <c:bubble3D val="0"/>
            <c:extLst>
              <c:ext xmlns:c16="http://schemas.microsoft.com/office/drawing/2014/chart" uri="{C3380CC4-5D6E-409C-BE32-E72D297353CC}">
                <c16:uniqueId val="{00000024-4683-4430-AAA0-104CA8E6BDBE}"/>
              </c:ext>
            </c:extLst>
          </c:dPt>
          <c:dLbls>
            <c:dLbl>
              <c:idx val="0"/>
              <c:layout>
                <c:manualLayout>
                  <c:x val="-3.3458661712294488E-2"/>
                  <c:y val="-7.913570869038859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83-4430-AAA0-104CA8E6BDBE}"/>
                </c:ext>
              </c:extLst>
            </c:dLbl>
            <c:dLbl>
              <c:idx val="1"/>
              <c:delete val="1"/>
              <c:extLst>
                <c:ext xmlns:c15="http://schemas.microsoft.com/office/drawing/2012/chart" uri="{CE6537A1-D6FC-4f65-9D91-7224C49458BB}"/>
                <c:ext xmlns:c16="http://schemas.microsoft.com/office/drawing/2014/chart" uri="{C3380CC4-5D6E-409C-BE32-E72D297353CC}">
                  <c16:uniqueId val="{00000003-4683-4430-AAA0-104CA8E6BDBE}"/>
                </c:ext>
              </c:extLst>
            </c:dLbl>
            <c:dLbl>
              <c:idx val="4"/>
              <c:delete val="1"/>
              <c:extLst>
                <c:ext xmlns:c15="http://schemas.microsoft.com/office/drawing/2012/chart" uri="{CE6537A1-D6FC-4f65-9D91-7224C49458BB}"/>
                <c:ext xmlns:c16="http://schemas.microsoft.com/office/drawing/2014/chart" uri="{C3380CC4-5D6E-409C-BE32-E72D297353CC}">
                  <c16:uniqueId val="{00000005-4683-4430-AAA0-104CA8E6BDBE}"/>
                </c:ext>
              </c:extLst>
            </c:dLbl>
            <c:dLbl>
              <c:idx val="5"/>
              <c:delete val="1"/>
              <c:extLst>
                <c:ext xmlns:c15="http://schemas.microsoft.com/office/drawing/2012/chart" uri="{CE6537A1-D6FC-4f65-9D91-7224C49458BB}"/>
                <c:ext xmlns:c16="http://schemas.microsoft.com/office/drawing/2014/chart" uri="{C3380CC4-5D6E-409C-BE32-E72D297353CC}">
                  <c16:uniqueId val="{00000006-4683-4430-AAA0-104CA8E6BDBE}"/>
                </c:ext>
              </c:extLst>
            </c:dLbl>
            <c:dLbl>
              <c:idx val="6"/>
              <c:delete val="1"/>
              <c:extLst>
                <c:ext xmlns:c15="http://schemas.microsoft.com/office/drawing/2012/chart" uri="{CE6537A1-D6FC-4f65-9D91-7224C49458BB}"/>
                <c:ext xmlns:c16="http://schemas.microsoft.com/office/drawing/2014/chart" uri="{C3380CC4-5D6E-409C-BE32-E72D297353CC}">
                  <c16:uniqueId val="{0000000C-4683-4430-AAA0-104CA8E6BDBE}"/>
                </c:ext>
              </c:extLst>
            </c:dLbl>
            <c:dLbl>
              <c:idx val="7"/>
              <c:delete val="1"/>
              <c:extLst>
                <c:ext xmlns:c15="http://schemas.microsoft.com/office/drawing/2012/chart" uri="{CE6537A1-D6FC-4f65-9D91-7224C49458BB}"/>
                <c:ext xmlns:c16="http://schemas.microsoft.com/office/drawing/2014/chart" uri="{C3380CC4-5D6E-409C-BE32-E72D297353CC}">
                  <c16:uniqueId val="{0000000D-4683-4430-AAA0-104CA8E6BDBE}"/>
                </c:ext>
              </c:extLst>
            </c:dLbl>
            <c:dLbl>
              <c:idx val="8"/>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E-4683-4430-AAA0-104CA8E6BDBE}"/>
                </c:ext>
              </c:extLst>
            </c:dLbl>
            <c:dLbl>
              <c:idx val="9"/>
              <c:delete val="1"/>
              <c:extLst>
                <c:ext xmlns:c15="http://schemas.microsoft.com/office/drawing/2012/chart" uri="{CE6537A1-D6FC-4f65-9D91-7224C49458BB}"/>
                <c:ext xmlns:c16="http://schemas.microsoft.com/office/drawing/2014/chart" uri="{C3380CC4-5D6E-409C-BE32-E72D297353CC}">
                  <c16:uniqueId val="{0000000F-4683-4430-AAA0-104CA8E6BDBE}"/>
                </c:ext>
              </c:extLst>
            </c:dLbl>
            <c:dLbl>
              <c:idx val="10"/>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0-4683-4430-AAA0-104CA8E6BDBE}"/>
                </c:ext>
              </c:extLst>
            </c:dLbl>
            <c:dLbl>
              <c:idx val="11"/>
              <c:delete val="1"/>
              <c:extLst>
                <c:ext xmlns:c15="http://schemas.microsoft.com/office/drawing/2012/chart" uri="{CE6537A1-D6FC-4f65-9D91-7224C49458BB}"/>
                <c:ext xmlns:c16="http://schemas.microsoft.com/office/drawing/2014/chart" uri="{C3380CC4-5D6E-409C-BE32-E72D297353CC}">
                  <c16:uniqueId val="{00000011-4683-4430-AAA0-104CA8E6BDBE}"/>
                </c:ext>
              </c:extLst>
            </c:dLbl>
            <c:dLbl>
              <c:idx val="12"/>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2-4683-4430-AAA0-104CA8E6BDBE}"/>
                </c:ext>
              </c:extLst>
            </c:dLbl>
            <c:dLbl>
              <c:idx val="13"/>
              <c:delete val="1"/>
              <c:extLst>
                <c:ext xmlns:c15="http://schemas.microsoft.com/office/drawing/2012/chart" uri="{CE6537A1-D6FC-4f65-9D91-7224C49458BB}"/>
                <c:ext xmlns:c16="http://schemas.microsoft.com/office/drawing/2014/chart" uri="{C3380CC4-5D6E-409C-BE32-E72D297353CC}">
                  <c16:uniqueId val="{00000013-4683-4430-AAA0-104CA8E6BDBE}"/>
                </c:ext>
              </c:extLst>
            </c:dLbl>
            <c:dLbl>
              <c:idx val="14"/>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4-4683-4430-AAA0-104CA8E6BDBE}"/>
                </c:ext>
              </c:extLst>
            </c:dLbl>
            <c:dLbl>
              <c:idx val="15"/>
              <c:delete val="1"/>
              <c:extLst>
                <c:ext xmlns:c15="http://schemas.microsoft.com/office/drawing/2012/chart" uri="{CE6537A1-D6FC-4f65-9D91-7224C49458BB}"/>
                <c:ext xmlns:c16="http://schemas.microsoft.com/office/drawing/2014/chart" uri="{C3380CC4-5D6E-409C-BE32-E72D297353CC}">
                  <c16:uniqueId val="{00000015-4683-4430-AAA0-104CA8E6BDBE}"/>
                </c:ext>
              </c:extLst>
            </c:dLbl>
            <c:dLbl>
              <c:idx val="16"/>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6-4683-4430-AAA0-104CA8E6BDBE}"/>
                </c:ext>
              </c:extLst>
            </c:dLbl>
            <c:dLbl>
              <c:idx val="17"/>
              <c:delete val="1"/>
              <c:extLst>
                <c:ext xmlns:c15="http://schemas.microsoft.com/office/drawing/2012/chart" uri="{CE6537A1-D6FC-4f65-9D91-7224C49458BB}"/>
                <c:ext xmlns:c16="http://schemas.microsoft.com/office/drawing/2014/chart" uri="{C3380CC4-5D6E-409C-BE32-E72D297353CC}">
                  <c16:uniqueId val="{00000017-4683-4430-AAA0-104CA8E6BDBE}"/>
                </c:ext>
              </c:extLst>
            </c:dLbl>
            <c:dLbl>
              <c:idx val="18"/>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8-4683-4430-AAA0-104CA8E6BDBE}"/>
                </c:ext>
              </c:extLst>
            </c:dLbl>
            <c:dLbl>
              <c:idx val="19"/>
              <c:delete val="1"/>
              <c:extLst>
                <c:ext xmlns:c15="http://schemas.microsoft.com/office/drawing/2012/chart" uri="{CE6537A1-D6FC-4f65-9D91-7224C49458BB}"/>
                <c:ext xmlns:c16="http://schemas.microsoft.com/office/drawing/2014/chart" uri="{C3380CC4-5D6E-409C-BE32-E72D297353CC}">
                  <c16:uniqueId val="{00000019-4683-4430-AAA0-104CA8E6BDBE}"/>
                </c:ext>
              </c:extLst>
            </c:dLbl>
            <c:dLbl>
              <c:idx val="20"/>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A-4683-4430-AAA0-104CA8E6BDBE}"/>
                </c:ext>
              </c:extLst>
            </c:dLbl>
            <c:dLbl>
              <c:idx val="21"/>
              <c:delete val="1"/>
              <c:extLst>
                <c:ext xmlns:c15="http://schemas.microsoft.com/office/drawing/2012/chart" uri="{CE6537A1-D6FC-4f65-9D91-7224C49458BB}"/>
                <c:ext xmlns:c16="http://schemas.microsoft.com/office/drawing/2014/chart" uri="{C3380CC4-5D6E-409C-BE32-E72D297353CC}">
                  <c16:uniqueId val="{0000001B-4683-4430-AAA0-104CA8E6BDBE}"/>
                </c:ext>
              </c:extLst>
            </c:dLbl>
            <c:dLbl>
              <c:idx val="22"/>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C-4683-4430-AAA0-104CA8E6BDBE}"/>
                </c:ext>
              </c:extLst>
            </c:dLbl>
            <c:dLbl>
              <c:idx val="23"/>
              <c:delete val="1"/>
              <c:extLst>
                <c:ext xmlns:c15="http://schemas.microsoft.com/office/drawing/2012/chart" uri="{CE6537A1-D6FC-4f65-9D91-7224C49458BB}"/>
                <c:ext xmlns:c16="http://schemas.microsoft.com/office/drawing/2014/chart" uri="{C3380CC4-5D6E-409C-BE32-E72D297353CC}">
                  <c16:uniqueId val="{0000001D-4683-4430-AAA0-104CA8E6BDBE}"/>
                </c:ext>
              </c:extLst>
            </c:dLbl>
            <c:dLbl>
              <c:idx val="24"/>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E-4683-4430-AAA0-104CA8E6BDBE}"/>
                </c:ext>
              </c:extLst>
            </c:dLbl>
            <c:dLbl>
              <c:idx val="25"/>
              <c:delete val="1"/>
              <c:extLst>
                <c:ext xmlns:c15="http://schemas.microsoft.com/office/drawing/2012/chart" uri="{CE6537A1-D6FC-4f65-9D91-7224C49458BB}"/>
                <c:ext xmlns:c16="http://schemas.microsoft.com/office/drawing/2014/chart" uri="{C3380CC4-5D6E-409C-BE32-E72D297353CC}">
                  <c16:uniqueId val="{0000001F-4683-4430-AAA0-104CA8E6BDBE}"/>
                </c:ext>
              </c:extLst>
            </c:dLbl>
            <c:dLbl>
              <c:idx val="26"/>
              <c:delete val="1"/>
              <c:extLst>
                <c:ext xmlns:c15="http://schemas.microsoft.com/office/drawing/2012/chart" uri="{CE6537A1-D6FC-4f65-9D91-7224C49458BB}"/>
                <c:ext xmlns:c16="http://schemas.microsoft.com/office/drawing/2014/chart" uri="{C3380CC4-5D6E-409C-BE32-E72D297353CC}">
                  <c16:uniqueId val="{00000007-4683-4430-AAA0-104CA8E6BDBE}"/>
                </c:ext>
              </c:extLst>
            </c:dLbl>
            <c:dLbl>
              <c:idx val="27"/>
              <c:delete val="1"/>
              <c:extLst>
                <c:ext xmlns:c15="http://schemas.microsoft.com/office/drawing/2012/chart" uri="{CE6537A1-D6FC-4f65-9D91-7224C49458BB}"/>
                <c:ext xmlns:c16="http://schemas.microsoft.com/office/drawing/2014/chart" uri="{C3380CC4-5D6E-409C-BE32-E72D297353CC}">
                  <c16:uniqueId val="{00000008-4683-4430-AAA0-104CA8E6BDBE}"/>
                </c:ext>
              </c:extLst>
            </c:dLbl>
            <c:dLbl>
              <c:idx val="28"/>
              <c:delete val="1"/>
              <c:extLst>
                <c:ext xmlns:c15="http://schemas.microsoft.com/office/drawing/2012/chart" uri="{CE6537A1-D6FC-4f65-9D91-7224C49458BB}"/>
                <c:ext xmlns:c16="http://schemas.microsoft.com/office/drawing/2014/chart" uri="{C3380CC4-5D6E-409C-BE32-E72D297353CC}">
                  <c16:uniqueId val="{00000020-4683-4430-AAA0-104CA8E6BDBE}"/>
                </c:ext>
              </c:extLst>
            </c:dLbl>
            <c:dLbl>
              <c:idx val="29"/>
              <c:delete val="1"/>
              <c:extLst>
                <c:ext xmlns:c15="http://schemas.microsoft.com/office/drawing/2012/chart" uri="{CE6537A1-D6FC-4f65-9D91-7224C49458BB}"/>
                <c:ext xmlns:c16="http://schemas.microsoft.com/office/drawing/2014/chart" uri="{C3380CC4-5D6E-409C-BE32-E72D297353CC}">
                  <c16:uniqueId val="{00000009-4683-4430-AAA0-104CA8E6BDBE}"/>
                </c:ext>
              </c:extLst>
            </c:dLbl>
            <c:dLbl>
              <c:idx val="30"/>
              <c:delete val="1"/>
              <c:extLst>
                <c:ext xmlns:c15="http://schemas.microsoft.com/office/drawing/2012/chart" uri="{CE6537A1-D6FC-4f65-9D91-7224C49458BB}"/>
                <c:ext xmlns:c16="http://schemas.microsoft.com/office/drawing/2014/chart" uri="{C3380CC4-5D6E-409C-BE32-E72D297353CC}">
                  <c16:uniqueId val="{0000000A-4683-4430-AAA0-104CA8E6BDBE}"/>
                </c:ext>
              </c:extLst>
            </c:dLbl>
            <c:dLbl>
              <c:idx val="31"/>
              <c:delete val="1"/>
              <c:extLst>
                <c:ext xmlns:c15="http://schemas.microsoft.com/office/drawing/2012/chart" uri="{CE6537A1-D6FC-4f65-9D91-7224C49458BB}"/>
                <c:ext xmlns:c16="http://schemas.microsoft.com/office/drawing/2014/chart" uri="{C3380CC4-5D6E-409C-BE32-E72D297353CC}">
                  <c16:uniqueId val="{0000000B-4683-4430-AAA0-104CA8E6BDBE}"/>
                </c:ext>
              </c:extLst>
            </c:dLbl>
            <c:dLbl>
              <c:idx val="32"/>
              <c:delete val="1"/>
              <c:extLst>
                <c:ext xmlns:c15="http://schemas.microsoft.com/office/drawing/2012/chart" uri="{CE6537A1-D6FC-4f65-9D91-7224C49458BB}"/>
                <c:ext xmlns:c16="http://schemas.microsoft.com/office/drawing/2014/chart" uri="{C3380CC4-5D6E-409C-BE32-E72D297353CC}">
                  <c16:uniqueId val="{00000022-4683-4430-AAA0-104CA8E6BDBE}"/>
                </c:ext>
              </c:extLst>
            </c:dLbl>
            <c:dLbl>
              <c:idx val="33"/>
              <c:delete val="1"/>
              <c:extLst>
                <c:ext xmlns:c15="http://schemas.microsoft.com/office/drawing/2012/chart" uri="{CE6537A1-D6FC-4f65-9D91-7224C49458BB}"/>
                <c:ext xmlns:c16="http://schemas.microsoft.com/office/drawing/2014/chart" uri="{C3380CC4-5D6E-409C-BE32-E72D297353CC}">
                  <c16:uniqueId val="{00000023-4683-4430-AAA0-104CA8E6BDBE}"/>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(Figure_1!$C$38,Figure_1!$D$39:$G$39,Figure_1!$H$38,Figure_1!$I$39:$J$39,Figure_1!$K$38:$AK$38)</c:f>
              <c:strCache>
                <c:ptCount val="35"/>
                <c:pt idx="0">
                  <c:v>1990</c:v>
                </c:pt>
                <c:pt idx="5">
                  <c:v>1995</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strCache>
            </c:strRef>
          </c:cat>
          <c:val>
            <c:numRef>
              <c:f>Figure_1!$C$39:$AK$39</c:f>
              <c:numCache>
                <c:formatCode>0.0</c:formatCode>
                <c:ptCount val="35"/>
                <c:pt idx="0">
                  <c:v>5.2383978070774742</c:v>
                </c:pt>
                <c:pt idx="5">
                  <c:v>5.700286572520711</c:v>
                </c:pt>
                <c:pt idx="8">
                  <c:v>5.8571121516932365</c:v>
                </c:pt>
                <c:pt idx="9">
                  <c:v>5.7899977163778074</c:v>
                </c:pt>
                <c:pt idx="10">
                  <c:v>5.6232937546563697</c:v>
                </c:pt>
                <c:pt idx="11">
                  <c:v>5.6229031141988184</c:v>
                </c:pt>
                <c:pt idx="12">
                  <c:v>5.6065932513185563</c:v>
                </c:pt>
                <c:pt idx="13">
                  <c:v>5.649753719593674</c:v>
                </c:pt>
                <c:pt idx="14">
                  <c:v>5.636814284181928</c:v>
                </c:pt>
                <c:pt idx="15">
                  <c:v>5.7094342834502694</c:v>
                </c:pt>
                <c:pt idx="16">
                  <c:v>5.5984955149615923</c:v>
                </c:pt>
                <c:pt idx="17">
                  <c:v>5.5277896186067306</c:v>
                </c:pt>
                <c:pt idx="18">
                  <c:v>5.403406147097737</c:v>
                </c:pt>
                <c:pt idx="19">
                  <c:v>5.3646594712948561</c:v>
                </c:pt>
                <c:pt idx="20">
                  <c:v>5.4607638365924291</c:v>
                </c:pt>
                <c:pt idx="21">
                  <c:v>5.4325628754527679</c:v>
                </c:pt>
                <c:pt idx="22">
                  <c:v>5.5674519788739953</c:v>
                </c:pt>
                <c:pt idx="23">
                  <c:v>5.5329512949513324</c:v>
                </c:pt>
                <c:pt idx="24">
                  <c:v>5.5216774231053476</c:v>
                </c:pt>
                <c:pt idx="25">
                  <c:v>5.6937971338573732</c:v>
                </c:pt>
                <c:pt idx="26">
                  <c:v>5.7610992392979288</c:v>
                </c:pt>
                <c:pt idx="27">
                  <c:v>5.832712704337597</c:v>
                </c:pt>
                <c:pt idx="28">
                  <c:v>5.685006217421753</c:v>
                </c:pt>
                <c:pt idx="29">
                  <c:v>5.6841094349827657</c:v>
                </c:pt>
                <c:pt idx="30">
                  <c:v>5.7243116123675764</c:v>
                </c:pt>
                <c:pt idx="31">
                  <c:v>5.8927529261065059</c:v>
                </c:pt>
                <c:pt idx="32">
                  <c:v>5.7226522341144594</c:v>
                </c:pt>
                <c:pt idx="33">
                  <c:v>5.711398092040044</c:v>
                </c:pt>
                <c:pt idx="34">
                  <c:v>5.7621793849201906</c:v>
                </c:pt>
              </c:numCache>
            </c:numRef>
          </c:val>
          <c:smooth val="0"/>
          <c:extLst>
            <c:ext xmlns:c16="http://schemas.microsoft.com/office/drawing/2014/chart" uri="{C3380CC4-5D6E-409C-BE32-E72D297353CC}">
              <c16:uniqueId val="{00000021-4683-4430-AAA0-104CA8E6BDBE}"/>
            </c:ext>
          </c:extLst>
        </c:ser>
        <c:dLbls>
          <c:dLblPos val="t"/>
          <c:showLegendKey val="0"/>
          <c:showVal val="1"/>
          <c:showCatName val="0"/>
          <c:showSerName val="0"/>
          <c:showPercent val="0"/>
          <c:showBubbleSize val="0"/>
        </c:dLbls>
        <c:smooth val="0"/>
        <c:axId val="667968120"/>
        <c:axId val="667968904"/>
      </c:lineChart>
      <c:catAx>
        <c:axId val="667968120"/>
        <c:scaling>
          <c:orientation val="minMax"/>
        </c:scaling>
        <c:delete val="0"/>
        <c:axPos val="b"/>
        <c:numFmt formatCode="General" sourceLinked="0"/>
        <c:majorTickMark val="out"/>
        <c:minorTickMark val="none"/>
        <c:tickLblPos val="nextTo"/>
        <c:spPr>
          <a:ln>
            <a:solidFill>
              <a:schemeClr val="bg1">
                <a:lumMod val="75000"/>
              </a:schemeClr>
            </a:solidFill>
          </a:ln>
        </c:spPr>
        <c:txPr>
          <a:bodyPr rot="-5400000" vert="horz"/>
          <a:lstStyle/>
          <a:p>
            <a:pPr>
              <a:defRPr/>
            </a:pPr>
            <a:endParaRPr lang="en-US"/>
          </a:p>
        </c:txPr>
        <c:crossAx val="667968904"/>
        <c:crosses val="autoZero"/>
        <c:auto val="0"/>
        <c:lblAlgn val="ctr"/>
        <c:lblOffset val="100"/>
        <c:tickMarkSkip val="1"/>
        <c:noMultiLvlLbl val="0"/>
      </c:catAx>
      <c:valAx>
        <c:axId val="667968904"/>
        <c:scaling>
          <c:orientation val="minMax"/>
          <c:max val="8"/>
          <c:min val="0"/>
        </c:scaling>
        <c:delete val="0"/>
        <c:axPos val="l"/>
        <c:numFmt formatCode="#,##0" sourceLinked="0"/>
        <c:majorTickMark val="out"/>
        <c:minorTickMark val="none"/>
        <c:tickLblPos val="nextTo"/>
        <c:spPr>
          <a:ln>
            <a:noFill/>
          </a:ln>
        </c:spPr>
        <c:crossAx val="667968120"/>
        <c:crosses val="autoZero"/>
        <c:crossBetween val="midCat"/>
        <c:majorUnit val="2"/>
      </c:valAx>
    </c:plotArea>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3" l="0.70000000000000062" r="0.70000000000000062" t="0.75000000000000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GB"/>
              <a:t>Buildings and product uses </a:t>
            </a:r>
          </a:p>
        </c:rich>
      </c:tx>
      <c:layout>
        <c:manualLayout>
          <c:xMode val="edge"/>
          <c:yMode val="edge"/>
          <c:x val="0.31635768997375302"/>
          <c:y val="6.2970301974988416E-2"/>
        </c:manualLayout>
      </c:layout>
      <c:overlay val="0"/>
    </c:title>
    <c:autoTitleDeleted val="0"/>
    <c:plotArea>
      <c:layout>
        <c:manualLayout>
          <c:layoutTarget val="inner"/>
          <c:xMode val="edge"/>
          <c:yMode val="edge"/>
          <c:x val="6.5362438873493744E-2"/>
          <c:y val="0.1689971668275532"/>
          <c:w val="0.91495902653498384"/>
          <c:h val="0.68836900648452015"/>
        </c:manualLayout>
      </c:layout>
      <c:lineChart>
        <c:grouping val="standard"/>
        <c:varyColors val="0"/>
        <c:ser>
          <c:idx val="1"/>
          <c:order val="0"/>
          <c:spPr>
            <a:ln w="19050">
              <a:solidFill>
                <a:schemeClr val="accent3">
                  <a:lumMod val="50000"/>
                </a:schemeClr>
              </a:solidFill>
            </a:ln>
          </c:spPr>
          <c:marker>
            <c:symbol val="none"/>
          </c:marker>
          <c:dPt>
            <c:idx val="0"/>
            <c:marker>
              <c:symbol val="circle"/>
              <c:size val="5"/>
              <c:spPr>
                <a:solidFill>
                  <a:schemeClr val="bg1"/>
                </a:solidFill>
                <a:ln w="19050">
                  <a:solidFill>
                    <a:schemeClr val="accent3">
                      <a:lumMod val="50000"/>
                    </a:schemeClr>
                  </a:solidFill>
                </a:ln>
              </c:spPr>
            </c:marker>
            <c:bubble3D val="0"/>
            <c:spPr>
              <a:ln w="19050">
                <a:noFill/>
              </a:ln>
            </c:spPr>
            <c:extLst>
              <c:ext xmlns:c16="http://schemas.microsoft.com/office/drawing/2014/chart" uri="{C3380CC4-5D6E-409C-BE32-E72D297353CC}">
                <c16:uniqueId val="{00000001-F550-40C5-B68B-58EFE11BC578}"/>
              </c:ext>
            </c:extLst>
          </c:dPt>
          <c:dPt>
            <c:idx val="1"/>
            <c:marker>
              <c:symbol val="circle"/>
              <c:size val="3"/>
              <c:spPr>
                <a:solidFill>
                  <a:srgbClr val="385623"/>
                </a:solidFill>
                <a:ln>
                  <a:noFill/>
                </a:ln>
              </c:spPr>
            </c:marker>
            <c:bubble3D val="0"/>
            <c:spPr>
              <a:ln w="19050">
                <a:noFill/>
              </a:ln>
            </c:spPr>
            <c:extLst>
              <c:ext xmlns:c16="http://schemas.microsoft.com/office/drawing/2014/chart" uri="{C3380CC4-5D6E-409C-BE32-E72D297353CC}">
                <c16:uniqueId val="{00000003-F550-40C5-B68B-58EFE11BC578}"/>
              </c:ext>
            </c:extLst>
          </c:dPt>
          <c:dPt>
            <c:idx val="4"/>
            <c:bubble3D val="0"/>
            <c:spPr>
              <a:ln w="19050">
                <a:noFill/>
              </a:ln>
            </c:spPr>
            <c:extLst>
              <c:ext xmlns:c16="http://schemas.microsoft.com/office/drawing/2014/chart" uri="{C3380CC4-5D6E-409C-BE32-E72D297353CC}">
                <c16:uniqueId val="{00000005-F550-40C5-B68B-58EFE11BC578}"/>
              </c:ext>
            </c:extLst>
          </c:dPt>
          <c:dPt>
            <c:idx val="5"/>
            <c:marker>
              <c:symbol val="circle"/>
              <c:size val="3"/>
              <c:spPr>
                <a:solidFill>
                  <a:schemeClr val="accent3">
                    <a:lumMod val="50000"/>
                  </a:schemeClr>
                </a:solidFill>
                <a:ln>
                  <a:solidFill>
                    <a:schemeClr val="accent3">
                      <a:lumMod val="50000"/>
                    </a:schemeClr>
                  </a:solidFill>
                </a:ln>
              </c:spPr>
            </c:marker>
            <c:bubble3D val="0"/>
            <c:spPr>
              <a:ln w="19050">
                <a:noFill/>
              </a:ln>
            </c:spPr>
            <c:extLst>
              <c:ext xmlns:c16="http://schemas.microsoft.com/office/drawing/2014/chart" uri="{C3380CC4-5D6E-409C-BE32-E72D297353CC}">
                <c16:uniqueId val="{00000007-F550-40C5-B68B-58EFE11BC578}"/>
              </c:ext>
            </c:extLst>
          </c:dPt>
          <c:dPt>
            <c:idx val="26"/>
            <c:bubble3D val="0"/>
            <c:extLst>
              <c:ext xmlns:c16="http://schemas.microsoft.com/office/drawing/2014/chart" uri="{C3380CC4-5D6E-409C-BE32-E72D297353CC}">
                <c16:uniqueId val="{00000008-F550-40C5-B68B-58EFE11BC578}"/>
              </c:ext>
            </c:extLst>
          </c:dPt>
          <c:dPt>
            <c:idx val="27"/>
            <c:bubble3D val="0"/>
            <c:extLst>
              <c:ext xmlns:c16="http://schemas.microsoft.com/office/drawing/2014/chart" uri="{C3380CC4-5D6E-409C-BE32-E72D297353CC}">
                <c16:uniqueId val="{00000009-F550-40C5-B68B-58EFE11BC578}"/>
              </c:ext>
            </c:extLst>
          </c:dPt>
          <c:dPt>
            <c:idx val="28"/>
            <c:bubble3D val="0"/>
            <c:extLst>
              <c:ext xmlns:c16="http://schemas.microsoft.com/office/drawing/2014/chart" uri="{C3380CC4-5D6E-409C-BE32-E72D297353CC}">
                <c16:uniqueId val="{0000000A-F550-40C5-B68B-58EFE11BC578}"/>
              </c:ext>
            </c:extLst>
          </c:dPt>
          <c:dPt>
            <c:idx val="31"/>
            <c:bubble3D val="0"/>
            <c:extLst>
              <c:ext xmlns:c16="http://schemas.microsoft.com/office/drawing/2014/chart" uri="{C3380CC4-5D6E-409C-BE32-E72D297353CC}">
                <c16:uniqueId val="{0000000B-F550-40C5-B68B-58EFE11BC578}"/>
              </c:ext>
            </c:extLst>
          </c:dPt>
          <c:dPt>
            <c:idx val="34"/>
            <c:marker>
              <c:symbol val="circle"/>
              <c:size val="5"/>
              <c:spPr>
                <a:solidFill>
                  <a:sysClr val="window" lastClr="FFFFFF"/>
                </a:solidFill>
                <a:ln w="19050">
                  <a:solidFill>
                    <a:srgbClr val="385623"/>
                  </a:solidFill>
                </a:ln>
              </c:spPr>
            </c:marker>
            <c:bubble3D val="0"/>
            <c:extLst>
              <c:ext xmlns:c16="http://schemas.microsoft.com/office/drawing/2014/chart" uri="{C3380CC4-5D6E-409C-BE32-E72D297353CC}">
                <c16:uniqueId val="{00000024-F550-40C5-B68B-58EFE11BC578}"/>
              </c:ext>
            </c:extLst>
          </c:dPt>
          <c:dLbls>
            <c:dLbl>
              <c:idx val="0"/>
              <c:layout>
                <c:manualLayout>
                  <c:x val="-2.9427204550572822E-2"/>
                  <c:y val="-7.42675739096995E-2"/>
                </c:manualLayout>
              </c:layout>
              <c:tx>
                <c:rich>
                  <a:bodyPr/>
                  <a:lstStyle/>
                  <a:p>
                    <a:r>
                      <a:rPr lang="en-US"/>
                      <a:t>4.5</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F550-40C5-B68B-58EFE11BC578}"/>
                </c:ext>
              </c:extLst>
            </c:dLbl>
            <c:dLbl>
              <c:idx val="1"/>
              <c:delete val="1"/>
              <c:extLst>
                <c:ext xmlns:c15="http://schemas.microsoft.com/office/drawing/2012/chart" uri="{CE6537A1-D6FC-4f65-9D91-7224C49458BB}"/>
                <c:ext xmlns:c16="http://schemas.microsoft.com/office/drawing/2014/chart" uri="{C3380CC4-5D6E-409C-BE32-E72D297353CC}">
                  <c16:uniqueId val="{00000003-F550-40C5-B68B-58EFE11BC578}"/>
                </c:ext>
              </c:extLst>
            </c:dLbl>
            <c:dLbl>
              <c:idx val="4"/>
              <c:delete val="1"/>
              <c:extLst>
                <c:ext xmlns:c15="http://schemas.microsoft.com/office/drawing/2012/chart" uri="{CE6537A1-D6FC-4f65-9D91-7224C49458BB}"/>
                <c:ext xmlns:c16="http://schemas.microsoft.com/office/drawing/2014/chart" uri="{C3380CC4-5D6E-409C-BE32-E72D297353CC}">
                  <c16:uniqueId val="{00000005-F550-40C5-B68B-58EFE11BC578}"/>
                </c:ext>
              </c:extLst>
            </c:dLbl>
            <c:dLbl>
              <c:idx val="5"/>
              <c:delete val="1"/>
              <c:extLst>
                <c:ext xmlns:c15="http://schemas.microsoft.com/office/drawing/2012/chart" uri="{CE6537A1-D6FC-4f65-9D91-7224C49458BB}"/>
                <c:ext xmlns:c16="http://schemas.microsoft.com/office/drawing/2014/chart" uri="{C3380CC4-5D6E-409C-BE32-E72D297353CC}">
                  <c16:uniqueId val="{00000007-F550-40C5-B68B-58EFE11BC578}"/>
                </c:ext>
              </c:extLst>
            </c:dLbl>
            <c:dLbl>
              <c:idx val="6"/>
              <c:delete val="1"/>
              <c:extLst>
                <c:ext xmlns:c15="http://schemas.microsoft.com/office/drawing/2012/chart" uri="{CE6537A1-D6FC-4f65-9D91-7224C49458BB}"/>
                <c:ext xmlns:c16="http://schemas.microsoft.com/office/drawing/2014/chart" uri="{C3380CC4-5D6E-409C-BE32-E72D297353CC}">
                  <c16:uniqueId val="{0000000C-F550-40C5-B68B-58EFE11BC578}"/>
                </c:ext>
              </c:extLst>
            </c:dLbl>
            <c:dLbl>
              <c:idx val="7"/>
              <c:delete val="1"/>
              <c:extLst>
                <c:ext xmlns:c15="http://schemas.microsoft.com/office/drawing/2012/chart" uri="{CE6537A1-D6FC-4f65-9D91-7224C49458BB}"/>
                <c:ext xmlns:c16="http://schemas.microsoft.com/office/drawing/2014/chart" uri="{C3380CC4-5D6E-409C-BE32-E72D297353CC}">
                  <c16:uniqueId val="{0000000D-F550-40C5-B68B-58EFE11BC578}"/>
                </c:ext>
              </c:extLst>
            </c:dLbl>
            <c:dLbl>
              <c:idx val="8"/>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E-F550-40C5-B68B-58EFE11BC578}"/>
                </c:ext>
              </c:extLst>
            </c:dLbl>
            <c:dLbl>
              <c:idx val="9"/>
              <c:delete val="1"/>
              <c:extLst>
                <c:ext xmlns:c15="http://schemas.microsoft.com/office/drawing/2012/chart" uri="{CE6537A1-D6FC-4f65-9D91-7224C49458BB}"/>
                <c:ext xmlns:c16="http://schemas.microsoft.com/office/drawing/2014/chart" uri="{C3380CC4-5D6E-409C-BE32-E72D297353CC}">
                  <c16:uniqueId val="{0000000F-F550-40C5-B68B-58EFE11BC578}"/>
                </c:ext>
              </c:extLst>
            </c:dLbl>
            <c:dLbl>
              <c:idx val="10"/>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0-F550-40C5-B68B-58EFE11BC578}"/>
                </c:ext>
              </c:extLst>
            </c:dLbl>
            <c:dLbl>
              <c:idx val="11"/>
              <c:delete val="1"/>
              <c:extLst>
                <c:ext xmlns:c15="http://schemas.microsoft.com/office/drawing/2012/chart" uri="{CE6537A1-D6FC-4f65-9D91-7224C49458BB}"/>
                <c:ext xmlns:c16="http://schemas.microsoft.com/office/drawing/2014/chart" uri="{C3380CC4-5D6E-409C-BE32-E72D297353CC}">
                  <c16:uniqueId val="{00000011-F550-40C5-B68B-58EFE11BC578}"/>
                </c:ext>
              </c:extLst>
            </c:dLbl>
            <c:dLbl>
              <c:idx val="12"/>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2-F550-40C5-B68B-58EFE11BC578}"/>
                </c:ext>
              </c:extLst>
            </c:dLbl>
            <c:dLbl>
              <c:idx val="13"/>
              <c:delete val="1"/>
              <c:extLst>
                <c:ext xmlns:c15="http://schemas.microsoft.com/office/drawing/2012/chart" uri="{CE6537A1-D6FC-4f65-9D91-7224C49458BB}"/>
                <c:ext xmlns:c16="http://schemas.microsoft.com/office/drawing/2014/chart" uri="{C3380CC4-5D6E-409C-BE32-E72D297353CC}">
                  <c16:uniqueId val="{00000013-F550-40C5-B68B-58EFE11BC578}"/>
                </c:ext>
              </c:extLst>
            </c:dLbl>
            <c:dLbl>
              <c:idx val="14"/>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4-F550-40C5-B68B-58EFE11BC578}"/>
                </c:ext>
              </c:extLst>
            </c:dLbl>
            <c:dLbl>
              <c:idx val="15"/>
              <c:delete val="1"/>
              <c:extLst>
                <c:ext xmlns:c15="http://schemas.microsoft.com/office/drawing/2012/chart" uri="{CE6537A1-D6FC-4f65-9D91-7224C49458BB}"/>
                <c:ext xmlns:c16="http://schemas.microsoft.com/office/drawing/2014/chart" uri="{C3380CC4-5D6E-409C-BE32-E72D297353CC}">
                  <c16:uniqueId val="{00000015-F550-40C5-B68B-58EFE11BC578}"/>
                </c:ext>
              </c:extLst>
            </c:dLbl>
            <c:dLbl>
              <c:idx val="16"/>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6-F550-40C5-B68B-58EFE11BC578}"/>
                </c:ext>
              </c:extLst>
            </c:dLbl>
            <c:dLbl>
              <c:idx val="17"/>
              <c:delete val="1"/>
              <c:extLst>
                <c:ext xmlns:c15="http://schemas.microsoft.com/office/drawing/2012/chart" uri="{CE6537A1-D6FC-4f65-9D91-7224C49458BB}"/>
                <c:ext xmlns:c16="http://schemas.microsoft.com/office/drawing/2014/chart" uri="{C3380CC4-5D6E-409C-BE32-E72D297353CC}">
                  <c16:uniqueId val="{00000017-F550-40C5-B68B-58EFE11BC578}"/>
                </c:ext>
              </c:extLst>
            </c:dLbl>
            <c:dLbl>
              <c:idx val="18"/>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8-F550-40C5-B68B-58EFE11BC578}"/>
                </c:ext>
              </c:extLst>
            </c:dLbl>
            <c:dLbl>
              <c:idx val="19"/>
              <c:delete val="1"/>
              <c:extLst>
                <c:ext xmlns:c15="http://schemas.microsoft.com/office/drawing/2012/chart" uri="{CE6537A1-D6FC-4f65-9D91-7224C49458BB}"/>
                <c:ext xmlns:c16="http://schemas.microsoft.com/office/drawing/2014/chart" uri="{C3380CC4-5D6E-409C-BE32-E72D297353CC}">
                  <c16:uniqueId val="{00000019-F550-40C5-B68B-58EFE11BC578}"/>
                </c:ext>
              </c:extLst>
            </c:dLbl>
            <c:dLbl>
              <c:idx val="20"/>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A-F550-40C5-B68B-58EFE11BC578}"/>
                </c:ext>
              </c:extLst>
            </c:dLbl>
            <c:dLbl>
              <c:idx val="21"/>
              <c:delete val="1"/>
              <c:extLst>
                <c:ext xmlns:c15="http://schemas.microsoft.com/office/drawing/2012/chart" uri="{CE6537A1-D6FC-4f65-9D91-7224C49458BB}"/>
                <c:ext xmlns:c16="http://schemas.microsoft.com/office/drawing/2014/chart" uri="{C3380CC4-5D6E-409C-BE32-E72D297353CC}">
                  <c16:uniqueId val="{0000001B-F550-40C5-B68B-58EFE11BC578}"/>
                </c:ext>
              </c:extLst>
            </c:dLbl>
            <c:dLbl>
              <c:idx val="22"/>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C-F550-40C5-B68B-58EFE11BC578}"/>
                </c:ext>
              </c:extLst>
            </c:dLbl>
            <c:dLbl>
              <c:idx val="23"/>
              <c:delete val="1"/>
              <c:extLst>
                <c:ext xmlns:c15="http://schemas.microsoft.com/office/drawing/2012/chart" uri="{CE6537A1-D6FC-4f65-9D91-7224C49458BB}"/>
                <c:ext xmlns:c16="http://schemas.microsoft.com/office/drawing/2014/chart" uri="{C3380CC4-5D6E-409C-BE32-E72D297353CC}">
                  <c16:uniqueId val="{0000001D-F550-40C5-B68B-58EFE11BC578}"/>
                </c:ext>
              </c:extLst>
            </c:dLbl>
            <c:dLbl>
              <c:idx val="24"/>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E-F550-40C5-B68B-58EFE11BC578}"/>
                </c:ext>
              </c:extLst>
            </c:dLbl>
            <c:dLbl>
              <c:idx val="25"/>
              <c:delete val="1"/>
              <c:extLst>
                <c:ext xmlns:c15="http://schemas.microsoft.com/office/drawing/2012/chart" uri="{CE6537A1-D6FC-4f65-9D91-7224C49458BB}"/>
                <c:ext xmlns:c16="http://schemas.microsoft.com/office/drawing/2014/chart" uri="{C3380CC4-5D6E-409C-BE32-E72D297353CC}">
                  <c16:uniqueId val="{0000001F-F550-40C5-B68B-58EFE11BC578}"/>
                </c:ext>
              </c:extLst>
            </c:dLbl>
            <c:dLbl>
              <c:idx val="26"/>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8-F550-40C5-B68B-58EFE11BC578}"/>
                </c:ext>
              </c:extLst>
            </c:dLbl>
            <c:dLbl>
              <c:idx val="27"/>
              <c:delete val="1"/>
              <c:extLst>
                <c:ext xmlns:c15="http://schemas.microsoft.com/office/drawing/2012/chart" uri="{CE6537A1-D6FC-4f65-9D91-7224C49458BB}"/>
                <c:ext xmlns:c16="http://schemas.microsoft.com/office/drawing/2014/chart" uri="{C3380CC4-5D6E-409C-BE32-E72D297353CC}">
                  <c16:uniqueId val="{00000009-F550-40C5-B68B-58EFE11BC578}"/>
                </c:ext>
              </c:extLst>
            </c:dLbl>
            <c:dLbl>
              <c:idx val="28"/>
              <c:delete val="1"/>
              <c:extLst>
                <c:ext xmlns:c15="http://schemas.microsoft.com/office/drawing/2012/chart" uri="{CE6537A1-D6FC-4f65-9D91-7224C49458BB}"/>
                <c:ext xmlns:c16="http://schemas.microsoft.com/office/drawing/2014/chart" uri="{C3380CC4-5D6E-409C-BE32-E72D297353CC}">
                  <c16:uniqueId val="{0000000A-F550-40C5-B68B-58EFE11BC578}"/>
                </c:ext>
              </c:extLst>
            </c:dLbl>
            <c:dLbl>
              <c:idx val="29"/>
              <c:delete val="1"/>
              <c:extLst>
                <c:ext xmlns:c15="http://schemas.microsoft.com/office/drawing/2012/chart" uri="{CE6537A1-D6FC-4f65-9D91-7224C49458BB}"/>
                <c:ext xmlns:c16="http://schemas.microsoft.com/office/drawing/2014/chart" uri="{C3380CC4-5D6E-409C-BE32-E72D297353CC}">
                  <c16:uniqueId val="{00000020-F550-40C5-B68B-58EFE11BC578}"/>
                </c:ext>
              </c:extLst>
            </c:dLbl>
            <c:dLbl>
              <c:idx val="30"/>
              <c:delete val="1"/>
              <c:extLst>
                <c:ext xmlns:c15="http://schemas.microsoft.com/office/drawing/2012/chart" uri="{CE6537A1-D6FC-4f65-9D91-7224C49458BB}"/>
                <c:ext xmlns:c16="http://schemas.microsoft.com/office/drawing/2014/chart" uri="{C3380CC4-5D6E-409C-BE32-E72D297353CC}">
                  <c16:uniqueId val="{00000021-F550-40C5-B68B-58EFE11BC578}"/>
                </c:ext>
              </c:extLst>
            </c:dLbl>
            <c:dLbl>
              <c:idx val="31"/>
              <c:delete val="1"/>
              <c:extLst>
                <c:ext xmlns:c15="http://schemas.microsoft.com/office/drawing/2012/chart" uri="{CE6537A1-D6FC-4f65-9D91-7224C49458BB}"/>
                <c:ext xmlns:c16="http://schemas.microsoft.com/office/drawing/2014/chart" uri="{C3380CC4-5D6E-409C-BE32-E72D297353CC}">
                  <c16:uniqueId val="{0000000B-F550-40C5-B68B-58EFE11BC578}"/>
                </c:ext>
              </c:extLst>
            </c:dLbl>
            <c:dLbl>
              <c:idx val="32"/>
              <c:delete val="1"/>
              <c:extLst>
                <c:ext xmlns:c15="http://schemas.microsoft.com/office/drawing/2012/chart" uri="{CE6537A1-D6FC-4f65-9D91-7224C49458BB}"/>
                <c:ext xmlns:c16="http://schemas.microsoft.com/office/drawing/2014/chart" uri="{C3380CC4-5D6E-409C-BE32-E72D297353CC}">
                  <c16:uniqueId val="{00000023-F550-40C5-B68B-58EFE11BC578}"/>
                </c:ext>
              </c:extLst>
            </c:dLbl>
            <c:dLbl>
              <c:idx val="33"/>
              <c:delete val="1"/>
              <c:extLst>
                <c:ext xmlns:c15="http://schemas.microsoft.com/office/drawing/2012/chart" uri="{CE6537A1-D6FC-4f65-9D91-7224C49458BB}"/>
                <c:ext xmlns:c16="http://schemas.microsoft.com/office/drawing/2014/chart" uri="{C3380CC4-5D6E-409C-BE32-E72D297353CC}">
                  <c16:uniqueId val="{00000025-F550-40C5-B68B-58EFE11BC578}"/>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(Figure_1!$C$38,Figure_1!$D$39:$G$39,Figure_1!$H$38,Figure_1!$I$39:$J$39,Figure_1!$K$38:$AK$38)</c:f>
              <c:strCache>
                <c:ptCount val="35"/>
                <c:pt idx="0">
                  <c:v>1990</c:v>
                </c:pt>
                <c:pt idx="5">
                  <c:v>1995</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strCache>
            </c:strRef>
          </c:cat>
          <c:val>
            <c:numRef>
              <c:f>Figure_1!$C$40:$AK$40</c:f>
              <c:numCache>
                <c:formatCode>0.0</c:formatCode>
                <c:ptCount val="35"/>
                <c:pt idx="0">
                  <c:v>4.4648856106345223</c:v>
                </c:pt>
                <c:pt idx="5">
                  <c:v>3.4533670882845078</c:v>
                </c:pt>
                <c:pt idx="8">
                  <c:v>3.34443413421435</c:v>
                </c:pt>
                <c:pt idx="9">
                  <c:v>3.4072960901864389</c:v>
                </c:pt>
                <c:pt idx="10">
                  <c:v>3.3582067901808696</c:v>
                </c:pt>
                <c:pt idx="11">
                  <c:v>3.372453579260811</c:v>
                </c:pt>
                <c:pt idx="12">
                  <c:v>3.2902994663485146</c:v>
                </c:pt>
                <c:pt idx="13">
                  <c:v>3.3556819795152282</c:v>
                </c:pt>
                <c:pt idx="14">
                  <c:v>3.3169882881719457</c:v>
                </c:pt>
                <c:pt idx="15">
                  <c:v>3.2978746615076084</c:v>
                </c:pt>
                <c:pt idx="16">
                  <c:v>3.3964790946040506</c:v>
                </c:pt>
                <c:pt idx="17">
                  <c:v>3.1471810357058478</c:v>
                </c:pt>
                <c:pt idx="18">
                  <c:v>3.3144010488842213</c:v>
                </c:pt>
                <c:pt idx="19">
                  <c:v>3.370217769357204</c:v>
                </c:pt>
                <c:pt idx="20">
                  <c:v>3.8090617038025547</c:v>
                </c:pt>
                <c:pt idx="21">
                  <c:v>3.2447403782103259</c:v>
                </c:pt>
                <c:pt idx="22">
                  <c:v>3.3256725962579705</c:v>
                </c:pt>
                <c:pt idx="23">
                  <c:v>3.5451675350614162</c:v>
                </c:pt>
                <c:pt idx="24">
                  <c:v>3.3676545912392717</c:v>
                </c:pt>
                <c:pt idx="25">
                  <c:v>3.3957815953568304</c:v>
                </c:pt>
                <c:pt idx="26">
                  <c:v>3.4258243480495554</c:v>
                </c:pt>
                <c:pt idx="27">
                  <c:v>3.27145657546285</c:v>
                </c:pt>
                <c:pt idx="28">
                  <c:v>3.5358370137017872</c:v>
                </c:pt>
                <c:pt idx="29">
                  <c:v>3.6359641529215203</c:v>
                </c:pt>
                <c:pt idx="30">
                  <c:v>3.5416713637914548</c:v>
                </c:pt>
                <c:pt idx="31">
                  <c:v>3.361969755278055</c:v>
                </c:pt>
                <c:pt idx="32">
                  <c:v>2.7326637053631906</c:v>
                </c:pt>
                <c:pt idx="33">
                  <c:v>2.7048628020297567</c:v>
                </c:pt>
                <c:pt idx="34">
                  <c:v>2.8389259324830247</c:v>
                </c:pt>
              </c:numCache>
            </c:numRef>
          </c:val>
          <c:smooth val="0"/>
          <c:extLst>
            <c:ext xmlns:c16="http://schemas.microsoft.com/office/drawing/2014/chart" uri="{C3380CC4-5D6E-409C-BE32-E72D297353CC}">
              <c16:uniqueId val="{00000022-F550-40C5-B68B-58EFE11BC578}"/>
            </c:ext>
          </c:extLst>
        </c:ser>
        <c:dLbls>
          <c:dLblPos val="t"/>
          <c:showLegendKey val="0"/>
          <c:showVal val="1"/>
          <c:showCatName val="0"/>
          <c:showSerName val="0"/>
          <c:showPercent val="0"/>
          <c:showBubbleSize val="0"/>
        </c:dLbls>
        <c:smooth val="0"/>
        <c:axId val="667964984"/>
        <c:axId val="667967728"/>
      </c:lineChart>
      <c:catAx>
        <c:axId val="667964984"/>
        <c:scaling>
          <c:orientation val="minMax"/>
        </c:scaling>
        <c:delete val="0"/>
        <c:axPos val="b"/>
        <c:numFmt formatCode="General" sourceLinked="1"/>
        <c:majorTickMark val="out"/>
        <c:minorTickMark val="none"/>
        <c:tickLblPos val="nextTo"/>
        <c:spPr>
          <a:ln>
            <a:solidFill>
              <a:schemeClr val="bg1">
                <a:lumMod val="75000"/>
              </a:schemeClr>
            </a:solidFill>
          </a:ln>
        </c:spPr>
        <c:txPr>
          <a:bodyPr rot="-5400000" vert="horz"/>
          <a:lstStyle/>
          <a:p>
            <a:pPr>
              <a:defRPr/>
            </a:pPr>
            <a:endParaRPr lang="en-US"/>
          </a:p>
        </c:txPr>
        <c:crossAx val="667967728"/>
        <c:crosses val="autoZero"/>
        <c:auto val="0"/>
        <c:lblAlgn val="ctr"/>
        <c:lblOffset val="100"/>
        <c:noMultiLvlLbl val="0"/>
      </c:catAx>
      <c:valAx>
        <c:axId val="667967728"/>
        <c:scaling>
          <c:orientation val="minMax"/>
          <c:max val="8"/>
          <c:min val="0"/>
        </c:scaling>
        <c:delete val="0"/>
        <c:axPos val="l"/>
        <c:numFmt formatCode="#,##0" sourceLinked="0"/>
        <c:majorTickMark val="out"/>
        <c:minorTickMark val="none"/>
        <c:tickLblPos val="nextTo"/>
        <c:spPr>
          <a:ln>
            <a:noFill/>
          </a:ln>
        </c:spPr>
        <c:crossAx val="667964984"/>
        <c:crosses val="autoZero"/>
        <c:crossBetween val="midCat"/>
        <c:majorUnit val="2"/>
      </c:valAx>
    </c:plotArea>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322" l="0.70000000000000062" r="0.70000000000000062" t="0.750000000000003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GB"/>
              <a:t>Domestic transport</a:t>
            </a:r>
          </a:p>
        </c:rich>
      </c:tx>
      <c:layout>
        <c:manualLayout>
          <c:xMode val="edge"/>
          <c:yMode val="edge"/>
          <c:x val="0.38590111929131504"/>
          <c:y val="7.2520427470803187E-2"/>
        </c:manualLayout>
      </c:layout>
      <c:overlay val="0"/>
    </c:title>
    <c:autoTitleDeleted val="0"/>
    <c:plotArea>
      <c:layout>
        <c:manualLayout>
          <c:layoutTarget val="inner"/>
          <c:xMode val="edge"/>
          <c:yMode val="edge"/>
          <c:x val="5.8442650773315563E-2"/>
          <c:y val="0.18498877686861551"/>
          <c:w val="0.90622277943309737"/>
          <c:h val="0.65888011804758873"/>
        </c:manualLayout>
      </c:layout>
      <c:lineChart>
        <c:grouping val="standard"/>
        <c:varyColors val="0"/>
        <c:ser>
          <c:idx val="1"/>
          <c:order val="0"/>
          <c:spPr>
            <a:ln w="19050">
              <a:solidFill>
                <a:schemeClr val="accent3">
                  <a:lumMod val="50000"/>
                </a:schemeClr>
              </a:solidFill>
            </a:ln>
          </c:spPr>
          <c:marker>
            <c:symbol val="none"/>
          </c:marker>
          <c:dPt>
            <c:idx val="0"/>
            <c:marker>
              <c:symbol val="circle"/>
              <c:size val="5"/>
              <c:spPr>
                <a:solidFill>
                  <a:schemeClr val="bg1"/>
                </a:solidFill>
                <a:ln w="19050">
                  <a:solidFill>
                    <a:schemeClr val="accent3">
                      <a:lumMod val="50000"/>
                    </a:schemeClr>
                  </a:solidFill>
                </a:ln>
              </c:spPr>
            </c:marker>
            <c:bubble3D val="0"/>
            <c:extLst>
              <c:ext xmlns:c16="http://schemas.microsoft.com/office/drawing/2014/chart" uri="{C3380CC4-5D6E-409C-BE32-E72D297353CC}">
                <c16:uniqueId val="{00000000-681C-461C-BA8A-55DAA2E2B2D4}"/>
              </c:ext>
            </c:extLst>
          </c:dPt>
          <c:dPt>
            <c:idx val="1"/>
            <c:marker>
              <c:symbol val="circle"/>
              <c:size val="3"/>
              <c:spPr>
                <a:solidFill>
                  <a:schemeClr val="accent3">
                    <a:lumMod val="50000"/>
                  </a:schemeClr>
                </a:solidFill>
                <a:ln>
                  <a:noFill/>
                </a:ln>
              </c:spPr>
            </c:marker>
            <c:bubble3D val="0"/>
            <c:spPr>
              <a:ln w="19050">
                <a:noFill/>
              </a:ln>
            </c:spPr>
            <c:extLst>
              <c:ext xmlns:c16="http://schemas.microsoft.com/office/drawing/2014/chart" uri="{C3380CC4-5D6E-409C-BE32-E72D297353CC}">
                <c16:uniqueId val="{00000002-681C-461C-BA8A-55DAA2E2B2D4}"/>
              </c:ext>
            </c:extLst>
          </c:dPt>
          <c:dPt>
            <c:idx val="4"/>
            <c:bubble3D val="0"/>
            <c:spPr>
              <a:ln w="19050">
                <a:noFill/>
              </a:ln>
            </c:spPr>
            <c:extLst>
              <c:ext xmlns:c16="http://schemas.microsoft.com/office/drawing/2014/chart" uri="{C3380CC4-5D6E-409C-BE32-E72D297353CC}">
                <c16:uniqueId val="{00000004-681C-461C-BA8A-55DAA2E2B2D4}"/>
              </c:ext>
            </c:extLst>
          </c:dPt>
          <c:dPt>
            <c:idx val="5"/>
            <c:marker>
              <c:symbol val="circle"/>
              <c:size val="3"/>
              <c:spPr>
                <a:solidFill>
                  <a:schemeClr val="accent3">
                    <a:lumMod val="50000"/>
                  </a:schemeClr>
                </a:solidFill>
                <a:ln>
                  <a:solidFill>
                    <a:schemeClr val="accent3">
                      <a:lumMod val="50000"/>
                    </a:schemeClr>
                  </a:solidFill>
                </a:ln>
              </c:spPr>
            </c:marker>
            <c:bubble3D val="0"/>
            <c:extLst>
              <c:ext xmlns:c16="http://schemas.microsoft.com/office/drawing/2014/chart" uri="{C3380CC4-5D6E-409C-BE32-E72D297353CC}">
                <c16:uniqueId val="{00000005-681C-461C-BA8A-55DAA2E2B2D4}"/>
              </c:ext>
            </c:extLst>
          </c:dPt>
          <c:dPt>
            <c:idx val="27"/>
            <c:bubble3D val="0"/>
            <c:extLst>
              <c:ext xmlns:c16="http://schemas.microsoft.com/office/drawing/2014/chart" uri="{C3380CC4-5D6E-409C-BE32-E72D297353CC}">
                <c16:uniqueId val="{00000006-681C-461C-BA8A-55DAA2E2B2D4}"/>
              </c:ext>
            </c:extLst>
          </c:dPt>
          <c:dPt>
            <c:idx val="29"/>
            <c:bubble3D val="0"/>
            <c:extLst>
              <c:ext xmlns:c16="http://schemas.microsoft.com/office/drawing/2014/chart" uri="{C3380CC4-5D6E-409C-BE32-E72D297353CC}">
                <c16:uniqueId val="{00000007-681C-461C-BA8A-55DAA2E2B2D4}"/>
              </c:ext>
            </c:extLst>
          </c:dPt>
          <c:dPt>
            <c:idx val="30"/>
            <c:bubble3D val="0"/>
            <c:extLst>
              <c:ext xmlns:c16="http://schemas.microsoft.com/office/drawing/2014/chart" uri="{C3380CC4-5D6E-409C-BE32-E72D297353CC}">
                <c16:uniqueId val="{00000008-681C-461C-BA8A-55DAA2E2B2D4}"/>
              </c:ext>
            </c:extLst>
          </c:dPt>
          <c:dPt>
            <c:idx val="31"/>
            <c:bubble3D val="0"/>
            <c:extLst>
              <c:ext xmlns:c16="http://schemas.microsoft.com/office/drawing/2014/chart" uri="{C3380CC4-5D6E-409C-BE32-E72D297353CC}">
                <c16:uniqueId val="{00000009-681C-461C-BA8A-55DAA2E2B2D4}"/>
              </c:ext>
            </c:extLst>
          </c:dPt>
          <c:dPt>
            <c:idx val="34"/>
            <c:marker>
              <c:symbol val="circle"/>
              <c:size val="5"/>
              <c:spPr>
                <a:solidFill>
                  <a:sysClr val="window" lastClr="FFFFFF"/>
                </a:solidFill>
                <a:ln w="19050">
                  <a:solidFill>
                    <a:srgbClr val="385623"/>
                  </a:solidFill>
                </a:ln>
              </c:spPr>
            </c:marker>
            <c:bubble3D val="0"/>
            <c:extLst>
              <c:ext xmlns:c16="http://schemas.microsoft.com/office/drawing/2014/chart" uri="{C3380CC4-5D6E-409C-BE32-E72D297353CC}">
                <c16:uniqueId val="{00000023-681C-461C-BA8A-55DAA2E2B2D4}"/>
              </c:ext>
            </c:extLst>
          </c:dPt>
          <c:dLbls>
            <c:dLbl>
              <c:idx val="1"/>
              <c:delete val="1"/>
              <c:extLst>
                <c:ext xmlns:c15="http://schemas.microsoft.com/office/drawing/2012/chart" uri="{CE6537A1-D6FC-4f65-9D91-7224C49458BB}"/>
                <c:ext xmlns:c16="http://schemas.microsoft.com/office/drawing/2014/chart" uri="{C3380CC4-5D6E-409C-BE32-E72D297353CC}">
                  <c16:uniqueId val="{00000002-681C-461C-BA8A-55DAA2E2B2D4}"/>
                </c:ext>
              </c:extLst>
            </c:dLbl>
            <c:dLbl>
              <c:idx val="4"/>
              <c:delete val="1"/>
              <c:extLst>
                <c:ext xmlns:c15="http://schemas.microsoft.com/office/drawing/2012/chart" uri="{CE6537A1-D6FC-4f65-9D91-7224C49458BB}"/>
                <c:ext xmlns:c16="http://schemas.microsoft.com/office/drawing/2014/chart" uri="{C3380CC4-5D6E-409C-BE32-E72D297353CC}">
                  <c16:uniqueId val="{00000004-681C-461C-BA8A-55DAA2E2B2D4}"/>
                </c:ext>
              </c:extLst>
            </c:dLbl>
            <c:dLbl>
              <c:idx val="5"/>
              <c:delete val="1"/>
              <c:extLst>
                <c:ext xmlns:c15="http://schemas.microsoft.com/office/drawing/2012/chart" uri="{CE6537A1-D6FC-4f65-9D91-7224C49458BB}"/>
                <c:ext xmlns:c16="http://schemas.microsoft.com/office/drawing/2014/chart" uri="{C3380CC4-5D6E-409C-BE32-E72D297353CC}">
                  <c16:uniqueId val="{00000005-681C-461C-BA8A-55DAA2E2B2D4}"/>
                </c:ext>
              </c:extLst>
            </c:dLbl>
            <c:dLbl>
              <c:idx val="6"/>
              <c:delete val="1"/>
              <c:extLst>
                <c:ext xmlns:c15="http://schemas.microsoft.com/office/drawing/2012/chart" uri="{CE6537A1-D6FC-4f65-9D91-7224C49458BB}"/>
                <c:ext xmlns:c16="http://schemas.microsoft.com/office/drawing/2014/chart" uri="{C3380CC4-5D6E-409C-BE32-E72D297353CC}">
                  <c16:uniqueId val="{0000000A-681C-461C-BA8A-55DAA2E2B2D4}"/>
                </c:ext>
              </c:extLst>
            </c:dLbl>
            <c:dLbl>
              <c:idx val="7"/>
              <c:delete val="1"/>
              <c:extLst>
                <c:ext xmlns:c15="http://schemas.microsoft.com/office/drawing/2012/chart" uri="{CE6537A1-D6FC-4f65-9D91-7224C49458BB}"/>
                <c:ext xmlns:c16="http://schemas.microsoft.com/office/drawing/2014/chart" uri="{C3380CC4-5D6E-409C-BE32-E72D297353CC}">
                  <c16:uniqueId val="{0000000B-681C-461C-BA8A-55DAA2E2B2D4}"/>
                </c:ext>
              </c:extLst>
            </c:dLbl>
            <c:dLbl>
              <c:idx val="8"/>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C-681C-461C-BA8A-55DAA2E2B2D4}"/>
                </c:ext>
              </c:extLst>
            </c:dLbl>
            <c:dLbl>
              <c:idx val="9"/>
              <c:delete val="1"/>
              <c:extLst>
                <c:ext xmlns:c15="http://schemas.microsoft.com/office/drawing/2012/chart" uri="{CE6537A1-D6FC-4f65-9D91-7224C49458BB}"/>
                <c:ext xmlns:c16="http://schemas.microsoft.com/office/drawing/2014/chart" uri="{C3380CC4-5D6E-409C-BE32-E72D297353CC}">
                  <c16:uniqueId val="{0000000D-681C-461C-BA8A-55DAA2E2B2D4}"/>
                </c:ext>
              </c:extLst>
            </c:dLbl>
            <c:dLbl>
              <c:idx val="10"/>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E-681C-461C-BA8A-55DAA2E2B2D4}"/>
                </c:ext>
              </c:extLst>
            </c:dLbl>
            <c:dLbl>
              <c:idx val="11"/>
              <c:delete val="1"/>
              <c:extLst>
                <c:ext xmlns:c15="http://schemas.microsoft.com/office/drawing/2012/chart" uri="{CE6537A1-D6FC-4f65-9D91-7224C49458BB}"/>
                <c:ext xmlns:c16="http://schemas.microsoft.com/office/drawing/2014/chart" uri="{C3380CC4-5D6E-409C-BE32-E72D297353CC}">
                  <c16:uniqueId val="{0000000F-681C-461C-BA8A-55DAA2E2B2D4}"/>
                </c:ext>
              </c:extLst>
            </c:dLbl>
            <c:dLbl>
              <c:idx val="12"/>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0-681C-461C-BA8A-55DAA2E2B2D4}"/>
                </c:ext>
              </c:extLst>
            </c:dLbl>
            <c:dLbl>
              <c:idx val="13"/>
              <c:delete val="1"/>
              <c:extLst>
                <c:ext xmlns:c15="http://schemas.microsoft.com/office/drawing/2012/chart" uri="{CE6537A1-D6FC-4f65-9D91-7224C49458BB}"/>
                <c:ext xmlns:c16="http://schemas.microsoft.com/office/drawing/2014/chart" uri="{C3380CC4-5D6E-409C-BE32-E72D297353CC}">
                  <c16:uniqueId val="{00000011-681C-461C-BA8A-55DAA2E2B2D4}"/>
                </c:ext>
              </c:extLst>
            </c:dLbl>
            <c:dLbl>
              <c:idx val="14"/>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2-681C-461C-BA8A-55DAA2E2B2D4}"/>
                </c:ext>
              </c:extLst>
            </c:dLbl>
            <c:dLbl>
              <c:idx val="15"/>
              <c:delete val="1"/>
              <c:extLst>
                <c:ext xmlns:c15="http://schemas.microsoft.com/office/drawing/2012/chart" uri="{CE6537A1-D6FC-4f65-9D91-7224C49458BB}"/>
                <c:ext xmlns:c16="http://schemas.microsoft.com/office/drawing/2014/chart" uri="{C3380CC4-5D6E-409C-BE32-E72D297353CC}">
                  <c16:uniqueId val="{00000013-681C-461C-BA8A-55DAA2E2B2D4}"/>
                </c:ext>
              </c:extLst>
            </c:dLbl>
            <c:dLbl>
              <c:idx val="16"/>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4-681C-461C-BA8A-55DAA2E2B2D4}"/>
                </c:ext>
              </c:extLst>
            </c:dLbl>
            <c:dLbl>
              <c:idx val="17"/>
              <c:delete val="1"/>
              <c:extLst>
                <c:ext xmlns:c15="http://schemas.microsoft.com/office/drawing/2012/chart" uri="{CE6537A1-D6FC-4f65-9D91-7224C49458BB}"/>
                <c:ext xmlns:c16="http://schemas.microsoft.com/office/drawing/2014/chart" uri="{C3380CC4-5D6E-409C-BE32-E72D297353CC}">
                  <c16:uniqueId val="{00000015-681C-461C-BA8A-55DAA2E2B2D4}"/>
                </c:ext>
              </c:extLst>
            </c:dLbl>
            <c:dLbl>
              <c:idx val="18"/>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6-681C-461C-BA8A-55DAA2E2B2D4}"/>
                </c:ext>
              </c:extLst>
            </c:dLbl>
            <c:dLbl>
              <c:idx val="19"/>
              <c:delete val="1"/>
              <c:extLst>
                <c:ext xmlns:c15="http://schemas.microsoft.com/office/drawing/2012/chart" uri="{CE6537A1-D6FC-4f65-9D91-7224C49458BB}"/>
                <c:ext xmlns:c16="http://schemas.microsoft.com/office/drawing/2014/chart" uri="{C3380CC4-5D6E-409C-BE32-E72D297353CC}">
                  <c16:uniqueId val="{00000017-681C-461C-BA8A-55DAA2E2B2D4}"/>
                </c:ext>
              </c:extLst>
            </c:dLbl>
            <c:dLbl>
              <c:idx val="20"/>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8-681C-461C-BA8A-55DAA2E2B2D4}"/>
                </c:ext>
              </c:extLst>
            </c:dLbl>
            <c:dLbl>
              <c:idx val="21"/>
              <c:delete val="1"/>
              <c:extLst>
                <c:ext xmlns:c15="http://schemas.microsoft.com/office/drawing/2012/chart" uri="{CE6537A1-D6FC-4f65-9D91-7224C49458BB}"/>
                <c:ext xmlns:c16="http://schemas.microsoft.com/office/drawing/2014/chart" uri="{C3380CC4-5D6E-409C-BE32-E72D297353CC}">
                  <c16:uniqueId val="{00000019-681C-461C-BA8A-55DAA2E2B2D4}"/>
                </c:ext>
              </c:extLst>
            </c:dLbl>
            <c:dLbl>
              <c:idx val="22"/>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A-681C-461C-BA8A-55DAA2E2B2D4}"/>
                </c:ext>
              </c:extLst>
            </c:dLbl>
            <c:dLbl>
              <c:idx val="23"/>
              <c:delete val="1"/>
              <c:extLst>
                <c:ext xmlns:c15="http://schemas.microsoft.com/office/drawing/2012/chart" uri="{CE6537A1-D6FC-4f65-9D91-7224C49458BB}"/>
                <c:ext xmlns:c16="http://schemas.microsoft.com/office/drawing/2014/chart" uri="{C3380CC4-5D6E-409C-BE32-E72D297353CC}">
                  <c16:uniqueId val="{0000001B-681C-461C-BA8A-55DAA2E2B2D4}"/>
                </c:ext>
              </c:extLst>
            </c:dLbl>
            <c:dLbl>
              <c:idx val="24"/>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C-681C-461C-BA8A-55DAA2E2B2D4}"/>
                </c:ext>
              </c:extLst>
            </c:dLbl>
            <c:dLbl>
              <c:idx val="25"/>
              <c:delete val="1"/>
              <c:extLst>
                <c:ext xmlns:c15="http://schemas.microsoft.com/office/drawing/2012/chart" uri="{CE6537A1-D6FC-4f65-9D91-7224C49458BB}"/>
                <c:ext xmlns:c16="http://schemas.microsoft.com/office/drawing/2014/chart" uri="{C3380CC4-5D6E-409C-BE32-E72D297353CC}">
                  <c16:uniqueId val="{0000001D-681C-461C-BA8A-55DAA2E2B2D4}"/>
                </c:ext>
              </c:extLst>
            </c:dLbl>
            <c:dLbl>
              <c:idx val="26"/>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E-681C-461C-BA8A-55DAA2E2B2D4}"/>
                </c:ext>
              </c:extLst>
            </c:dLbl>
            <c:dLbl>
              <c:idx val="27"/>
              <c:delete val="1"/>
              <c:extLst>
                <c:ext xmlns:c15="http://schemas.microsoft.com/office/drawing/2012/chart" uri="{CE6537A1-D6FC-4f65-9D91-7224C49458BB}"/>
                <c:ext xmlns:c16="http://schemas.microsoft.com/office/drawing/2014/chart" uri="{C3380CC4-5D6E-409C-BE32-E72D297353CC}">
                  <c16:uniqueId val="{00000006-681C-461C-BA8A-55DAA2E2B2D4}"/>
                </c:ext>
              </c:extLst>
            </c:dLbl>
            <c:dLbl>
              <c:idx val="28"/>
              <c:delete val="1"/>
              <c:extLst>
                <c:ext xmlns:c15="http://schemas.microsoft.com/office/drawing/2012/chart" uri="{CE6537A1-D6FC-4f65-9D91-7224C49458BB}"/>
                <c:ext xmlns:c16="http://schemas.microsoft.com/office/drawing/2014/chart" uri="{C3380CC4-5D6E-409C-BE32-E72D297353CC}">
                  <c16:uniqueId val="{0000001F-681C-461C-BA8A-55DAA2E2B2D4}"/>
                </c:ext>
              </c:extLst>
            </c:dLbl>
            <c:dLbl>
              <c:idx val="29"/>
              <c:delete val="1"/>
              <c:extLst>
                <c:ext xmlns:c15="http://schemas.microsoft.com/office/drawing/2012/chart" uri="{CE6537A1-D6FC-4f65-9D91-7224C49458BB}"/>
                <c:ext xmlns:c16="http://schemas.microsoft.com/office/drawing/2014/chart" uri="{C3380CC4-5D6E-409C-BE32-E72D297353CC}">
                  <c16:uniqueId val="{00000007-681C-461C-BA8A-55DAA2E2B2D4}"/>
                </c:ext>
              </c:extLst>
            </c:dLbl>
            <c:dLbl>
              <c:idx val="30"/>
              <c:delete val="1"/>
              <c:extLst>
                <c:ext xmlns:c15="http://schemas.microsoft.com/office/drawing/2012/chart" uri="{CE6537A1-D6FC-4f65-9D91-7224C49458BB}"/>
                <c:ext xmlns:c16="http://schemas.microsoft.com/office/drawing/2014/chart" uri="{C3380CC4-5D6E-409C-BE32-E72D297353CC}">
                  <c16:uniqueId val="{00000008-681C-461C-BA8A-55DAA2E2B2D4}"/>
                </c:ext>
              </c:extLst>
            </c:dLbl>
            <c:dLbl>
              <c:idx val="31"/>
              <c:delete val="1"/>
              <c:extLst>
                <c:ext xmlns:c15="http://schemas.microsoft.com/office/drawing/2012/chart" uri="{CE6537A1-D6FC-4f65-9D91-7224C49458BB}"/>
                <c:ext xmlns:c16="http://schemas.microsoft.com/office/drawing/2014/chart" uri="{C3380CC4-5D6E-409C-BE32-E72D297353CC}">
                  <c16:uniqueId val="{00000009-681C-461C-BA8A-55DAA2E2B2D4}"/>
                </c:ext>
              </c:extLst>
            </c:dLbl>
            <c:dLbl>
              <c:idx val="32"/>
              <c:delete val="1"/>
              <c:extLst>
                <c:ext xmlns:c15="http://schemas.microsoft.com/office/drawing/2012/chart" uri="{CE6537A1-D6FC-4f65-9D91-7224C49458BB}"/>
                <c:ext xmlns:c16="http://schemas.microsoft.com/office/drawing/2014/chart" uri="{C3380CC4-5D6E-409C-BE32-E72D297353CC}">
                  <c16:uniqueId val="{00000021-681C-461C-BA8A-55DAA2E2B2D4}"/>
                </c:ext>
              </c:extLst>
            </c:dLbl>
            <c:dLbl>
              <c:idx val="33"/>
              <c:delete val="1"/>
              <c:extLst>
                <c:ext xmlns:c15="http://schemas.microsoft.com/office/drawing/2012/chart" uri="{CE6537A1-D6FC-4f65-9D91-7224C49458BB}"/>
                <c:ext xmlns:c16="http://schemas.microsoft.com/office/drawing/2014/chart" uri="{C3380CC4-5D6E-409C-BE32-E72D297353CC}">
                  <c16:uniqueId val="{00000022-681C-461C-BA8A-55DAA2E2B2D4}"/>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(Figure_1!$C$38,Figure_1!$D$39:$G$39,Figure_1!$H$38,Figure_1!$I$39:$J$39,Figure_1!$K$38:$AK$38)</c:f>
              <c:strCache>
                <c:ptCount val="35"/>
                <c:pt idx="0">
                  <c:v>1990</c:v>
                </c:pt>
                <c:pt idx="5">
                  <c:v>1995</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strCache>
            </c:strRef>
          </c:cat>
          <c:val>
            <c:numRef>
              <c:f>Figure_1!$C$41:$AK$41</c:f>
              <c:numCache>
                <c:formatCode>0.0</c:formatCode>
                <c:ptCount val="35"/>
                <c:pt idx="0">
                  <c:v>3.5839210711726412</c:v>
                </c:pt>
                <c:pt idx="5">
                  <c:v>3.5619329156888502</c:v>
                </c:pt>
                <c:pt idx="8">
                  <c:v>3.7704782771087371</c:v>
                </c:pt>
                <c:pt idx="9">
                  <c:v>3.9058874209740302</c:v>
                </c:pt>
                <c:pt idx="10">
                  <c:v>4.0475483887628201</c:v>
                </c:pt>
                <c:pt idx="11">
                  <c:v>4.1118675532489819</c:v>
                </c:pt>
                <c:pt idx="12">
                  <c:v>4.2730548395780987</c:v>
                </c:pt>
                <c:pt idx="13">
                  <c:v>4.4890390913952372</c:v>
                </c:pt>
                <c:pt idx="14">
                  <c:v>4.5667107756518908</c:v>
                </c:pt>
                <c:pt idx="15">
                  <c:v>4.6875076614269924</c:v>
                </c:pt>
                <c:pt idx="16">
                  <c:v>4.8048942006255233</c:v>
                </c:pt>
                <c:pt idx="17">
                  <c:v>4.9217722091861882</c:v>
                </c:pt>
                <c:pt idx="18">
                  <c:v>4.6391937948097866</c:v>
                </c:pt>
                <c:pt idx="19">
                  <c:v>4.6637427808847791</c:v>
                </c:pt>
                <c:pt idx="20">
                  <c:v>4.554173243108683</c:v>
                </c:pt>
                <c:pt idx="21">
                  <c:v>4.4156479473533148</c:v>
                </c:pt>
                <c:pt idx="22">
                  <c:v>4.3802359400670889</c:v>
                </c:pt>
                <c:pt idx="23">
                  <c:v>4.3847318969306706</c:v>
                </c:pt>
                <c:pt idx="24">
                  <c:v>4.3264053591609084</c:v>
                </c:pt>
                <c:pt idx="25">
                  <c:v>4.3404110578036494</c:v>
                </c:pt>
                <c:pt idx="26">
                  <c:v>4.476153512487361</c:v>
                </c:pt>
                <c:pt idx="27">
                  <c:v>4.5202159149590804</c:v>
                </c:pt>
                <c:pt idx="28">
                  <c:v>4.4742723702679976</c:v>
                </c:pt>
                <c:pt idx="29">
                  <c:v>4.3489914048582046</c:v>
                </c:pt>
                <c:pt idx="30">
                  <c:v>3.4697753355603833</c:v>
                </c:pt>
                <c:pt idx="31">
                  <c:v>3.7755452321877452</c:v>
                </c:pt>
                <c:pt idx="32">
                  <c:v>3.8878738491440581</c:v>
                </c:pt>
                <c:pt idx="33">
                  <c:v>3.8807636591804506</c:v>
                </c:pt>
                <c:pt idx="34">
                  <c:v>3.913425443446076</c:v>
                </c:pt>
              </c:numCache>
            </c:numRef>
          </c:val>
          <c:smooth val="0"/>
          <c:extLst>
            <c:ext xmlns:c16="http://schemas.microsoft.com/office/drawing/2014/chart" uri="{C3380CC4-5D6E-409C-BE32-E72D297353CC}">
              <c16:uniqueId val="{00000020-681C-461C-BA8A-55DAA2E2B2D4}"/>
            </c:ext>
          </c:extLst>
        </c:ser>
        <c:dLbls>
          <c:dLblPos val="t"/>
          <c:showLegendKey val="0"/>
          <c:showVal val="1"/>
          <c:showCatName val="0"/>
          <c:showSerName val="0"/>
          <c:showPercent val="0"/>
          <c:showBubbleSize val="0"/>
        </c:dLbls>
        <c:smooth val="0"/>
        <c:axId val="667965376"/>
        <c:axId val="667966160"/>
      </c:lineChart>
      <c:catAx>
        <c:axId val="667965376"/>
        <c:scaling>
          <c:orientation val="minMax"/>
        </c:scaling>
        <c:delete val="0"/>
        <c:axPos val="b"/>
        <c:numFmt formatCode="General" sourceLinked="1"/>
        <c:majorTickMark val="out"/>
        <c:minorTickMark val="none"/>
        <c:tickLblPos val="nextTo"/>
        <c:spPr>
          <a:ln>
            <a:solidFill>
              <a:schemeClr val="bg1">
                <a:lumMod val="75000"/>
              </a:schemeClr>
            </a:solidFill>
          </a:ln>
        </c:spPr>
        <c:txPr>
          <a:bodyPr rot="-5400000" vert="horz"/>
          <a:lstStyle/>
          <a:p>
            <a:pPr>
              <a:defRPr/>
            </a:pPr>
            <a:endParaRPr lang="en-US"/>
          </a:p>
        </c:txPr>
        <c:crossAx val="667966160"/>
        <c:crosses val="autoZero"/>
        <c:auto val="1"/>
        <c:lblAlgn val="ctr"/>
        <c:lblOffset val="100"/>
        <c:noMultiLvlLbl val="0"/>
      </c:catAx>
      <c:valAx>
        <c:axId val="667966160"/>
        <c:scaling>
          <c:orientation val="minMax"/>
          <c:max val="8"/>
          <c:min val="0"/>
        </c:scaling>
        <c:delete val="0"/>
        <c:axPos val="l"/>
        <c:numFmt formatCode="#,##0" sourceLinked="0"/>
        <c:majorTickMark val="out"/>
        <c:minorTickMark val="none"/>
        <c:tickLblPos val="nextTo"/>
        <c:spPr>
          <a:ln>
            <a:noFill/>
          </a:ln>
        </c:spPr>
        <c:crossAx val="667965376"/>
        <c:crosses val="autoZero"/>
        <c:crossBetween val="midCat"/>
        <c:majorUnit val="2"/>
      </c:valAx>
    </c:plotArea>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344" l="0.70000000000000062" r="0.70000000000000062" t="0.750000000000003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GB"/>
              <a:t>Electricity supply</a:t>
            </a:r>
          </a:p>
        </c:rich>
      </c:tx>
      <c:overlay val="0"/>
    </c:title>
    <c:autoTitleDeleted val="0"/>
    <c:plotArea>
      <c:layout/>
      <c:lineChart>
        <c:grouping val="standard"/>
        <c:varyColors val="0"/>
        <c:ser>
          <c:idx val="1"/>
          <c:order val="0"/>
          <c:spPr>
            <a:ln w="19050">
              <a:solidFill>
                <a:schemeClr val="accent3">
                  <a:lumMod val="50000"/>
                </a:schemeClr>
              </a:solidFill>
            </a:ln>
          </c:spPr>
          <c:marker>
            <c:symbol val="none"/>
          </c:marker>
          <c:dPt>
            <c:idx val="0"/>
            <c:marker>
              <c:symbol val="circle"/>
              <c:size val="5"/>
              <c:spPr>
                <a:solidFill>
                  <a:schemeClr val="bg1"/>
                </a:solidFill>
                <a:ln w="19050">
                  <a:solidFill>
                    <a:schemeClr val="accent3">
                      <a:lumMod val="50000"/>
                    </a:schemeClr>
                  </a:solidFill>
                </a:ln>
              </c:spPr>
            </c:marker>
            <c:bubble3D val="0"/>
            <c:extLst>
              <c:ext xmlns:c16="http://schemas.microsoft.com/office/drawing/2014/chart" uri="{C3380CC4-5D6E-409C-BE32-E72D297353CC}">
                <c16:uniqueId val="{00000000-5051-495C-9EC4-0DFD14B24A9E}"/>
              </c:ext>
            </c:extLst>
          </c:dPt>
          <c:dPt>
            <c:idx val="1"/>
            <c:marker>
              <c:symbol val="circle"/>
              <c:size val="3"/>
              <c:spPr>
                <a:solidFill>
                  <a:srgbClr val="385623"/>
                </a:solidFill>
                <a:ln>
                  <a:noFill/>
                </a:ln>
              </c:spPr>
            </c:marker>
            <c:bubble3D val="0"/>
            <c:spPr>
              <a:ln w="19050">
                <a:noFill/>
              </a:ln>
            </c:spPr>
            <c:extLst>
              <c:ext xmlns:c16="http://schemas.microsoft.com/office/drawing/2014/chart" uri="{C3380CC4-5D6E-409C-BE32-E72D297353CC}">
                <c16:uniqueId val="{00000002-5051-495C-9EC4-0DFD14B24A9E}"/>
              </c:ext>
            </c:extLst>
          </c:dPt>
          <c:dPt>
            <c:idx val="4"/>
            <c:bubble3D val="0"/>
            <c:spPr>
              <a:ln w="19050">
                <a:noFill/>
              </a:ln>
            </c:spPr>
            <c:extLst>
              <c:ext xmlns:c16="http://schemas.microsoft.com/office/drawing/2014/chart" uri="{C3380CC4-5D6E-409C-BE32-E72D297353CC}">
                <c16:uniqueId val="{00000004-5051-495C-9EC4-0DFD14B24A9E}"/>
              </c:ext>
            </c:extLst>
          </c:dPt>
          <c:dPt>
            <c:idx val="5"/>
            <c:marker>
              <c:symbol val="circle"/>
              <c:size val="3"/>
              <c:spPr>
                <a:solidFill>
                  <a:schemeClr val="accent3">
                    <a:lumMod val="50000"/>
                  </a:schemeClr>
                </a:solidFill>
                <a:ln>
                  <a:solidFill>
                    <a:schemeClr val="accent3">
                      <a:lumMod val="50000"/>
                    </a:schemeClr>
                  </a:solidFill>
                </a:ln>
              </c:spPr>
            </c:marker>
            <c:bubble3D val="0"/>
            <c:extLst>
              <c:ext xmlns:c16="http://schemas.microsoft.com/office/drawing/2014/chart" uri="{C3380CC4-5D6E-409C-BE32-E72D297353CC}">
                <c16:uniqueId val="{00000005-5051-495C-9EC4-0DFD14B24A9E}"/>
              </c:ext>
            </c:extLst>
          </c:dPt>
          <c:dPt>
            <c:idx val="27"/>
            <c:bubble3D val="0"/>
            <c:extLst>
              <c:ext xmlns:c16="http://schemas.microsoft.com/office/drawing/2014/chart" uri="{C3380CC4-5D6E-409C-BE32-E72D297353CC}">
                <c16:uniqueId val="{00000006-5051-495C-9EC4-0DFD14B24A9E}"/>
              </c:ext>
            </c:extLst>
          </c:dPt>
          <c:dPt>
            <c:idx val="29"/>
            <c:bubble3D val="0"/>
            <c:extLst>
              <c:ext xmlns:c16="http://schemas.microsoft.com/office/drawing/2014/chart" uri="{C3380CC4-5D6E-409C-BE32-E72D297353CC}">
                <c16:uniqueId val="{00000007-5051-495C-9EC4-0DFD14B24A9E}"/>
              </c:ext>
            </c:extLst>
          </c:dPt>
          <c:dPt>
            <c:idx val="31"/>
            <c:bubble3D val="0"/>
            <c:extLst>
              <c:ext xmlns:c16="http://schemas.microsoft.com/office/drawing/2014/chart" uri="{C3380CC4-5D6E-409C-BE32-E72D297353CC}">
                <c16:uniqueId val="{00000008-5051-495C-9EC4-0DFD14B24A9E}"/>
              </c:ext>
            </c:extLst>
          </c:dPt>
          <c:dPt>
            <c:idx val="34"/>
            <c:marker>
              <c:symbol val="circle"/>
              <c:size val="5"/>
              <c:spPr>
                <a:solidFill>
                  <a:sysClr val="window" lastClr="FFFFFF"/>
                </a:solidFill>
                <a:ln w="19050">
                  <a:solidFill>
                    <a:srgbClr val="385623"/>
                  </a:solidFill>
                </a:ln>
              </c:spPr>
            </c:marker>
            <c:bubble3D val="0"/>
            <c:extLst>
              <c:ext xmlns:c16="http://schemas.microsoft.com/office/drawing/2014/chart" uri="{C3380CC4-5D6E-409C-BE32-E72D297353CC}">
                <c16:uniqueId val="{00000023-5051-495C-9EC4-0DFD14B24A9E}"/>
              </c:ext>
            </c:extLst>
          </c:dPt>
          <c:dLbls>
            <c:dLbl>
              <c:idx val="1"/>
              <c:delete val="1"/>
              <c:extLst>
                <c:ext xmlns:c15="http://schemas.microsoft.com/office/drawing/2012/chart" uri="{CE6537A1-D6FC-4f65-9D91-7224C49458BB}"/>
                <c:ext xmlns:c16="http://schemas.microsoft.com/office/drawing/2014/chart" uri="{C3380CC4-5D6E-409C-BE32-E72D297353CC}">
                  <c16:uniqueId val="{00000002-5051-495C-9EC4-0DFD14B24A9E}"/>
                </c:ext>
              </c:extLst>
            </c:dLbl>
            <c:dLbl>
              <c:idx val="4"/>
              <c:delete val="1"/>
              <c:extLst>
                <c:ext xmlns:c15="http://schemas.microsoft.com/office/drawing/2012/chart" uri="{CE6537A1-D6FC-4f65-9D91-7224C49458BB}"/>
                <c:ext xmlns:c16="http://schemas.microsoft.com/office/drawing/2014/chart" uri="{C3380CC4-5D6E-409C-BE32-E72D297353CC}">
                  <c16:uniqueId val="{00000004-5051-495C-9EC4-0DFD14B24A9E}"/>
                </c:ext>
              </c:extLst>
            </c:dLbl>
            <c:dLbl>
              <c:idx val="5"/>
              <c:delete val="1"/>
              <c:extLst>
                <c:ext xmlns:c15="http://schemas.microsoft.com/office/drawing/2012/chart" uri="{CE6537A1-D6FC-4f65-9D91-7224C49458BB}"/>
                <c:ext xmlns:c16="http://schemas.microsoft.com/office/drawing/2014/chart" uri="{C3380CC4-5D6E-409C-BE32-E72D297353CC}">
                  <c16:uniqueId val="{00000005-5051-495C-9EC4-0DFD14B24A9E}"/>
                </c:ext>
              </c:extLst>
            </c:dLbl>
            <c:dLbl>
              <c:idx val="6"/>
              <c:delete val="1"/>
              <c:extLst>
                <c:ext xmlns:c15="http://schemas.microsoft.com/office/drawing/2012/chart" uri="{CE6537A1-D6FC-4f65-9D91-7224C49458BB}"/>
                <c:ext xmlns:c16="http://schemas.microsoft.com/office/drawing/2014/chart" uri="{C3380CC4-5D6E-409C-BE32-E72D297353CC}">
                  <c16:uniqueId val="{00000009-5051-495C-9EC4-0DFD14B24A9E}"/>
                </c:ext>
              </c:extLst>
            </c:dLbl>
            <c:dLbl>
              <c:idx val="7"/>
              <c:delete val="1"/>
              <c:extLst>
                <c:ext xmlns:c15="http://schemas.microsoft.com/office/drawing/2012/chart" uri="{CE6537A1-D6FC-4f65-9D91-7224C49458BB}"/>
                <c:ext xmlns:c16="http://schemas.microsoft.com/office/drawing/2014/chart" uri="{C3380CC4-5D6E-409C-BE32-E72D297353CC}">
                  <c16:uniqueId val="{0000000A-5051-495C-9EC4-0DFD14B24A9E}"/>
                </c:ext>
              </c:extLst>
            </c:dLbl>
            <c:dLbl>
              <c:idx val="8"/>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B-5051-495C-9EC4-0DFD14B24A9E}"/>
                </c:ext>
              </c:extLst>
            </c:dLbl>
            <c:dLbl>
              <c:idx val="9"/>
              <c:delete val="1"/>
              <c:extLst>
                <c:ext xmlns:c15="http://schemas.microsoft.com/office/drawing/2012/chart" uri="{CE6537A1-D6FC-4f65-9D91-7224C49458BB}"/>
                <c:ext xmlns:c16="http://schemas.microsoft.com/office/drawing/2014/chart" uri="{C3380CC4-5D6E-409C-BE32-E72D297353CC}">
                  <c16:uniqueId val="{0000000C-5051-495C-9EC4-0DFD14B24A9E}"/>
                </c:ext>
              </c:extLst>
            </c:dLbl>
            <c:dLbl>
              <c:idx val="10"/>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D-5051-495C-9EC4-0DFD14B24A9E}"/>
                </c:ext>
              </c:extLst>
            </c:dLbl>
            <c:dLbl>
              <c:idx val="11"/>
              <c:delete val="1"/>
              <c:extLst>
                <c:ext xmlns:c15="http://schemas.microsoft.com/office/drawing/2012/chart" uri="{CE6537A1-D6FC-4f65-9D91-7224C49458BB}"/>
                <c:ext xmlns:c16="http://schemas.microsoft.com/office/drawing/2014/chart" uri="{C3380CC4-5D6E-409C-BE32-E72D297353CC}">
                  <c16:uniqueId val="{0000000E-5051-495C-9EC4-0DFD14B24A9E}"/>
                </c:ext>
              </c:extLst>
            </c:dLbl>
            <c:dLbl>
              <c:idx val="12"/>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F-5051-495C-9EC4-0DFD14B24A9E}"/>
                </c:ext>
              </c:extLst>
            </c:dLbl>
            <c:dLbl>
              <c:idx val="13"/>
              <c:delete val="1"/>
              <c:extLst>
                <c:ext xmlns:c15="http://schemas.microsoft.com/office/drawing/2012/chart" uri="{CE6537A1-D6FC-4f65-9D91-7224C49458BB}"/>
                <c:ext xmlns:c16="http://schemas.microsoft.com/office/drawing/2014/chart" uri="{C3380CC4-5D6E-409C-BE32-E72D297353CC}">
                  <c16:uniqueId val="{00000010-5051-495C-9EC4-0DFD14B24A9E}"/>
                </c:ext>
              </c:extLst>
            </c:dLbl>
            <c:dLbl>
              <c:idx val="14"/>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1-5051-495C-9EC4-0DFD14B24A9E}"/>
                </c:ext>
              </c:extLst>
            </c:dLbl>
            <c:dLbl>
              <c:idx val="15"/>
              <c:delete val="1"/>
              <c:extLst>
                <c:ext xmlns:c15="http://schemas.microsoft.com/office/drawing/2012/chart" uri="{CE6537A1-D6FC-4f65-9D91-7224C49458BB}"/>
                <c:ext xmlns:c16="http://schemas.microsoft.com/office/drawing/2014/chart" uri="{C3380CC4-5D6E-409C-BE32-E72D297353CC}">
                  <c16:uniqueId val="{00000012-5051-495C-9EC4-0DFD14B24A9E}"/>
                </c:ext>
              </c:extLst>
            </c:dLbl>
            <c:dLbl>
              <c:idx val="16"/>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3-5051-495C-9EC4-0DFD14B24A9E}"/>
                </c:ext>
              </c:extLst>
            </c:dLbl>
            <c:dLbl>
              <c:idx val="17"/>
              <c:delete val="1"/>
              <c:extLst>
                <c:ext xmlns:c15="http://schemas.microsoft.com/office/drawing/2012/chart" uri="{CE6537A1-D6FC-4f65-9D91-7224C49458BB}"/>
                <c:ext xmlns:c16="http://schemas.microsoft.com/office/drawing/2014/chart" uri="{C3380CC4-5D6E-409C-BE32-E72D297353CC}">
                  <c16:uniqueId val="{00000014-5051-495C-9EC4-0DFD14B24A9E}"/>
                </c:ext>
              </c:extLst>
            </c:dLbl>
            <c:dLbl>
              <c:idx val="18"/>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5-5051-495C-9EC4-0DFD14B24A9E}"/>
                </c:ext>
              </c:extLst>
            </c:dLbl>
            <c:dLbl>
              <c:idx val="19"/>
              <c:delete val="1"/>
              <c:extLst>
                <c:ext xmlns:c15="http://schemas.microsoft.com/office/drawing/2012/chart" uri="{CE6537A1-D6FC-4f65-9D91-7224C49458BB}"/>
                <c:ext xmlns:c16="http://schemas.microsoft.com/office/drawing/2014/chart" uri="{C3380CC4-5D6E-409C-BE32-E72D297353CC}">
                  <c16:uniqueId val="{00000016-5051-495C-9EC4-0DFD14B24A9E}"/>
                </c:ext>
              </c:extLst>
            </c:dLbl>
            <c:dLbl>
              <c:idx val="20"/>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7-5051-495C-9EC4-0DFD14B24A9E}"/>
                </c:ext>
              </c:extLst>
            </c:dLbl>
            <c:dLbl>
              <c:idx val="21"/>
              <c:delete val="1"/>
              <c:extLst>
                <c:ext xmlns:c15="http://schemas.microsoft.com/office/drawing/2012/chart" uri="{CE6537A1-D6FC-4f65-9D91-7224C49458BB}"/>
                <c:ext xmlns:c16="http://schemas.microsoft.com/office/drawing/2014/chart" uri="{C3380CC4-5D6E-409C-BE32-E72D297353CC}">
                  <c16:uniqueId val="{00000018-5051-495C-9EC4-0DFD14B24A9E}"/>
                </c:ext>
              </c:extLst>
            </c:dLbl>
            <c:dLbl>
              <c:idx val="22"/>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9-5051-495C-9EC4-0DFD14B24A9E}"/>
                </c:ext>
              </c:extLst>
            </c:dLbl>
            <c:dLbl>
              <c:idx val="23"/>
              <c:delete val="1"/>
              <c:extLst>
                <c:ext xmlns:c15="http://schemas.microsoft.com/office/drawing/2012/chart" uri="{CE6537A1-D6FC-4f65-9D91-7224C49458BB}"/>
                <c:ext xmlns:c16="http://schemas.microsoft.com/office/drawing/2014/chart" uri="{C3380CC4-5D6E-409C-BE32-E72D297353CC}">
                  <c16:uniqueId val="{0000001A-5051-495C-9EC4-0DFD14B24A9E}"/>
                </c:ext>
              </c:extLst>
            </c:dLbl>
            <c:dLbl>
              <c:idx val="24"/>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B-5051-495C-9EC4-0DFD14B24A9E}"/>
                </c:ext>
              </c:extLst>
            </c:dLbl>
            <c:dLbl>
              <c:idx val="25"/>
              <c:delete val="1"/>
              <c:extLst>
                <c:ext xmlns:c15="http://schemas.microsoft.com/office/drawing/2012/chart" uri="{CE6537A1-D6FC-4f65-9D91-7224C49458BB}"/>
                <c:ext xmlns:c16="http://schemas.microsoft.com/office/drawing/2014/chart" uri="{C3380CC4-5D6E-409C-BE32-E72D297353CC}">
                  <c16:uniqueId val="{0000001C-5051-495C-9EC4-0DFD14B24A9E}"/>
                </c:ext>
              </c:extLst>
            </c:dLbl>
            <c:dLbl>
              <c:idx val="26"/>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D-5051-495C-9EC4-0DFD14B24A9E}"/>
                </c:ext>
              </c:extLst>
            </c:dLbl>
            <c:dLbl>
              <c:idx val="27"/>
              <c:delete val="1"/>
              <c:extLst>
                <c:ext xmlns:c15="http://schemas.microsoft.com/office/drawing/2012/chart" uri="{CE6537A1-D6FC-4f65-9D91-7224C49458BB}"/>
                <c:ext xmlns:c16="http://schemas.microsoft.com/office/drawing/2014/chart" uri="{C3380CC4-5D6E-409C-BE32-E72D297353CC}">
                  <c16:uniqueId val="{00000006-5051-495C-9EC4-0DFD14B24A9E}"/>
                </c:ext>
              </c:extLst>
            </c:dLbl>
            <c:dLbl>
              <c:idx val="28"/>
              <c:delete val="1"/>
              <c:extLst>
                <c:ext xmlns:c15="http://schemas.microsoft.com/office/drawing/2012/chart" uri="{CE6537A1-D6FC-4f65-9D91-7224C49458BB}"/>
                <c:ext xmlns:c16="http://schemas.microsoft.com/office/drawing/2014/chart" uri="{C3380CC4-5D6E-409C-BE32-E72D297353CC}">
                  <c16:uniqueId val="{0000001E-5051-495C-9EC4-0DFD14B24A9E}"/>
                </c:ext>
              </c:extLst>
            </c:dLbl>
            <c:dLbl>
              <c:idx val="29"/>
              <c:delete val="1"/>
              <c:extLst>
                <c:ext xmlns:c15="http://schemas.microsoft.com/office/drawing/2012/chart" uri="{CE6537A1-D6FC-4f65-9D91-7224C49458BB}"/>
                <c:ext xmlns:c16="http://schemas.microsoft.com/office/drawing/2014/chart" uri="{C3380CC4-5D6E-409C-BE32-E72D297353CC}">
                  <c16:uniqueId val="{00000007-5051-495C-9EC4-0DFD14B24A9E}"/>
                </c:ext>
              </c:extLst>
            </c:dLbl>
            <c:dLbl>
              <c:idx val="30"/>
              <c:delete val="1"/>
              <c:extLst>
                <c:ext xmlns:c15="http://schemas.microsoft.com/office/drawing/2012/chart" uri="{CE6537A1-D6FC-4f65-9D91-7224C49458BB}"/>
                <c:ext xmlns:c16="http://schemas.microsoft.com/office/drawing/2014/chart" uri="{C3380CC4-5D6E-409C-BE32-E72D297353CC}">
                  <c16:uniqueId val="{0000001F-5051-495C-9EC4-0DFD14B24A9E}"/>
                </c:ext>
              </c:extLst>
            </c:dLbl>
            <c:dLbl>
              <c:idx val="31"/>
              <c:delete val="1"/>
              <c:extLst>
                <c:ext xmlns:c15="http://schemas.microsoft.com/office/drawing/2012/chart" uri="{CE6537A1-D6FC-4f65-9D91-7224C49458BB}"/>
                <c:ext xmlns:c16="http://schemas.microsoft.com/office/drawing/2014/chart" uri="{C3380CC4-5D6E-409C-BE32-E72D297353CC}">
                  <c16:uniqueId val="{00000008-5051-495C-9EC4-0DFD14B24A9E}"/>
                </c:ext>
              </c:extLst>
            </c:dLbl>
            <c:dLbl>
              <c:idx val="32"/>
              <c:delete val="1"/>
              <c:extLst>
                <c:ext xmlns:c15="http://schemas.microsoft.com/office/drawing/2012/chart" uri="{CE6537A1-D6FC-4f65-9D91-7224C49458BB}"/>
                <c:ext xmlns:c16="http://schemas.microsoft.com/office/drawing/2014/chart" uri="{C3380CC4-5D6E-409C-BE32-E72D297353CC}">
                  <c16:uniqueId val="{00000021-5051-495C-9EC4-0DFD14B24A9E}"/>
                </c:ext>
              </c:extLst>
            </c:dLbl>
            <c:dLbl>
              <c:idx val="33"/>
              <c:delete val="1"/>
              <c:extLst>
                <c:ext xmlns:c15="http://schemas.microsoft.com/office/drawing/2012/chart" uri="{CE6537A1-D6FC-4f65-9D91-7224C49458BB}"/>
                <c:ext xmlns:c16="http://schemas.microsoft.com/office/drawing/2014/chart" uri="{C3380CC4-5D6E-409C-BE32-E72D297353CC}">
                  <c16:uniqueId val="{00000022-5051-495C-9EC4-0DFD14B24A9E}"/>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(Figure_1!$C$38,Figure_1!$D$39:$G$39,Figure_1!$H$38,Figure_1!$I$39:$J$39,Figure_1!$K$38:$AK$38)</c:f>
              <c:strCache>
                <c:ptCount val="35"/>
                <c:pt idx="0">
                  <c:v>1990</c:v>
                </c:pt>
                <c:pt idx="5">
                  <c:v>1995</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strCache>
            </c:strRef>
          </c:cat>
          <c:val>
            <c:numRef>
              <c:f>Figure_1!$C$42:$AK$42</c:f>
              <c:numCache>
                <c:formatCode>0.0</c:formatCode>
                <c:ptCount val="35"/>
                <c:pt idx="0">
                  <c:v>5.3072537672191675</c:v>
                </c:pt>
                <c:pt idx="5">
                  <c:v>6.5284923279853402</c:v>
                </c:pt>
                <c:pt idx="8">
                  <c:v>6.1848595534285513</c:v>
                </c:pt>
                <c:pt idx="9">
                  <c:v>6.2803228931401867</c:v>
                </c:pt>
                <c:pt idx="10">
                  <c:v>6.3344153823786264</c:v>
                </c:pt>
                <c:pt idx="11">
                  <c:v>6.6481779971298334</c:v>
                </c:pt>
                <c:pt idx="12">
                  <c:v>5.2173566149879846</c:v>
                </c:pt>
                <c:pt idx="13">
                  <c:v>5.0252660551611656</c:v>
                </c:pt>
                <c:pt idx="14">
                  <c:v>4.8763066606545546</c:v>
                </c:pt>
                <c:pt idx="15">
                  <c:v>5.3704614361289851</c:v>
                </c:pt>
                <c:pt idx="16">
                  <c:v>5.7008432971551288</c:v>
                </c:pt>
                <c:pt idx="17">
                  <c:v>4.6313183282589376</c:v>
                </c:pt>
                <c:pt idx="18">
                  <c:v>4.814281985569834</c:v>
                </c:pt>
                <c:pt idx="19">
                  <c:v>3.6667292103045797</c:v>
                </c:pt>
                <c:pt idx="20">
                  <c:v>3.936402469776775</c:v>
                </c:pt>
                <c:pt idx="21">
                  <c:v>3.7222112745049314</c:v>
                </c:pt>
                <c:pt idx="22">
                  <c:v>3.8483224309289663</c:v>
                </c:pt>
                <c:pt idx="23">
                  <c:v>4.0473271002115947</c:v>
                </c:pt>
                <c:pt idx="24">
                  <c:v>3.8128718557058394</c:v>
                </c:pt>
                <c:pt idx="25">
                  <c:v>3.8206180635103295</c:v>
                </c:pt>
                <c:pt idx="26">
                  <c:v>4.0104308025611379</c:v>
                </c:pt>
                <c:pt idx="27">
                  <c:v>3.4252557362001057</c:v>
                </c:pt>
                <c:pt idx="28">
                  <c:v>2.9112709523196765</c:v>
                </c:pt>
                <c:pt idx="29">
                  <c:v>2.786418421337614</c:v>
                </c:pt>
                <c:pt idx="30">
                  <c:v>2.8762086813140519</c:v>
                </c:pt>
                <c:pt idx="31">
                  <c:v>3.0791377727468303</c:v>
                </c:pt>
                <c:pt idx="32">
                  <c:v>2.990252277507373</c:v>
                </c:pt>
                <c:pt idx="33">
                  <c:v>2.1647686196484135</c:v>
                </c:pt>
                <c:pt idx="34">
                  <c:v>1.9852735672541324</c:v>
                </c:pt>
              </c:numCache>
            </c:numRef>
          </c:val>
          <c:smooth val="0"/>
          <c:extLst>
            <c:ext xmlns:c16="http://schemas.microsoft.com/office/drawing/2014/chart" uri="{C3380CC4-5D6E-409C-BE32-E72D297353CC}">
              <c16:uniqueId val="{00000020-5051-495C-9EC4-0DFD14B24A9E}"/>
            </c:ext>
          </c:extLst>
        </c:ser>
        <c:dLbls>
          <c:dLblPos val="t"/>
          <c:showLegendKey val="0"/>
          <c:showVal val="1"/>
          <c:showCatName val="0"/>
          <c:showSerName val="0"/>
          <c:showPercent val="0"/>
          <c:showBubbleSize val="0"/>
        </c:dLbls>
        <c:smooth val="0"/>
        <c:axId val="667964200"/>
        <c:axId val="667965768"/>
      </c:lineChart>
      <c:catAx>
        <c:axId val="667964200"/>
        <c:scaling>
          <c:orientation val="minMax"/>
        </c:scaling>
        <c:delete val="0"/>
        <c:axPos val="b"/>
        <c:numFmt formatCode="General" sourceLinked="1"/>
        <c:majorTickMark val="out"/>
        <c:minorTickMark val="none"/>
        <c:tickLblPos val="nextTo"/>
        <c:spPr>
          <a:ln>
            <a:solidFill>
              <a:schemeClr val="bg1">
                <a:lumMod val="75000"/>
              </a:schemeClr>
            </a:solidFill>
          </a:ln>
        </c:spPr>
        <c:txPr>
          <a:bodyPr rot="-5400000" vert="horz"/>
          <a:lstStyle/>
          <a:p>
            <a:pPr>
              <a:defRPr/>
            </a:pPr>
            <a:endParaRPr lang="en-US"/>
          </a:p>
        </c:txPr>
        <c:crossAx val="667965768"/>
        <c:crosses val="autoZero"/>
        <c:auto val="0"/>
        <c:lblAlgn val="ctr"/>
        <c:lblOffset val="100"/>
        <c:noMultiLvlLbl val="0"/>
      </c:catAx>
      <c:valAx>
        <c:axId val="667965768"/>
        <c:scaling>
          <c:orientation val="minMax"/>
          <c:max val="8"/>
          <c:min val="0"/>
        </c:scaling>
        <c:delete val="0"/>
        <c:axPos val="l"/>
        <c:numFmt formatCode="#,##0" sourceLinked="0"/>
        <c:majorTickMark val="out"/>
        <c:minorTickMark val="none"/>
        <c:tickLblPos val="nextTo"/>
        <c:spPr>
          <a:ln>
            <a:noFill/>
          </a:ln>
        </c:spPr>
        <c:crossAx val="667964200"/>
        <c:crosses val="autoZero"/>
        <c:crossBetween val="midCat"/>
        <c:majorUnit val="2"/>
      </c:valAx>
    </c:plotArea>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322" l="0.70000000000000062" r="0.70000000000000062" t="0.7500000000000032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GB"/>
              <a:t>Fuel supply </a:t>
            </a:r>
          </a:p>
        </c:rich>
      </c:tx>
      <c:overlay val="0"/>
    </c:title>
    <c:autoTitleDeleted val="0"/>
    <c:plotArea>
      <c:layout>
        <c:manualLayout>
          <c:layoutTarget val="inner"/>
          <c:xMode val="edge"/>
          <c:yMode val="edge"/>
          <c:x val="5.0379196872772869E-2"/>
          <c:y val="0.21254826810890676"/>
          <c:w val="0.9060536853236274"/>
          <c:h val="0.65766029078623434"/>
        </c:manualLayout>
      </c:layout>
      <c:lineChart>
        <c:grouping val="standard"/>
        <c:varyColors val="0"/>
        <c:ser>
          <c:idx val="1"/>
          <c:order val="0"/>
          <c:spPr>
            <a:ln w="19050">
              <a:solidFill>
                <a:schemeClr val="accent3">
                  <a:lumMod val="50000"/>
                </a:schemeClr>
              </a:solidFill>
            </a:ln>
          </c:spPr>
          <c:marker>
            <c:symbol val="none"/>
          </c:marker>
          <c:dPt>
            <c:idx val="0"/>
            <c:marker>
              <c:symbol val="circle"/>
              <c:size val="5"/>
              <c:spPr>
                <a:solidFill>
                  <a:schemeClr val="bg1"/>
                </a:solidFill>
                <a:ln w="19050">
                  <a:solidFill>
                    <a:schemeClr val="accent3">
                      <a:lumMod val="50000"/>
                    </a:schemeClr>
                  </a:solidFill>
                </a:ln>
              </c:spPr>
            </c:marker>
            <c:bubble3D val="0"/>
            <c:extLst>
              <c:ext xmlns:c16="http://schemas.microsoft.com/office/drawing/2014/chart" uri="{C3380CC4-5D6E-409C-BE32-E72D297353CC}">
                <c16:uniqueId val="{00000000-1861-4BF8-9514-CA083A6E6052}"/>
              </c:ext>
            </c:extLst>
          </c:dPt>
          <c:dPt>
            <c:idx val="1"/>
            <c:marker>
              <c:symbol val="circle"/>
              <c:size val="3"/>
              <c:spPr>
                <a:solidFill>
                  <a:srgbClr val="385623"/>
                </a:solidFill>
                <a:ln w="9525">
                  <a:noFill/>
                </a:ln>
              </c:spPr>
            </c:marker>
            <c:bubble3D val="0"/>
            <c:spPr>
              <a:ln w="19050">
                <a:noFill/>
              </a:ln>
            </c:spPr>
            <c:extLst>
              <c:ext xmlns:c16="http://schemas.microsoft.com/office/drawing/2014/chart" uri="{C3380CC4-5D6E-409C-BE32-E72D297353CC}">
                <c16:uniqueId val="{00000002-1861-4BF8-9514-CA083A6E6052}"/>
              </c:ext>
            </c:extLst>
          </c:dPt>
          <c:dPt>
            <c:idx val="4"/>
            <c:bubble3D val="0"/>
            <c:spPr>
              <a:ln w="19050">
                <a:noFill/>
              </a:ln>
            </c:spPr>
            <c:extLst>
              <c:ext xmlns:c16="http://schemas.microsoft.com/office/drawing/2014/chart" uri="{C3380CC4-5D6E-409C-BE32-E72D297353CC}">
                <c16:uniqueId val="{00000004-1861-4BF8-9514-CA083A6E6052}"/>
              </c:ext>
            </c:extLst>
          </c:dPt>
          <c:dPt>
            <c:idx val="5"/>
            <c:marker>
              <c:symbol val="circle"/>
              <c:size val="3"/>
              <c:spPr>
                <a:solidFill>
                  <a:schemeClr val="accent3">
                    <a:lumMod val="50000"/>
                  </a:schemeClr>
                </a:solidFill>
                <a:ln>
                  <a:solidFill>
                    <a:schemeClr val="accent3">
                      <a:lumMod val="50000"/>
                    </a:schemeClr>
                  </a:solidFill>
                </a:ln>
              </c:spPr>
            </c:marker>
            <c:bubble3D val="0"/>
            <c:extLst>
              <c:ext xmlns:c16="http://schemas.microsoft.com/office/drawing/2014/chart" uri="{C3380CC4-5D6E-409C-BE32-E72D297353CC}">
                <c16:uniqueId val="{00000005-1861-4BF8-9514-CA083A6E6052}"/>
              </c:ext>
            </c:extLst>
          </c:dPt>
          <c:dPt>
            <c:idx val="27"/>
            <c:bubble3D val="0"/>
            <c:extLst>
              <c:ext xmlns:c16="http://schemas.microsoft.com/office/drawing/2014/chart" uri="{C3380CC4-5D6E-409C-BE32-E72D297353CC}">
                <c16:uniqueId val="{00000006-1861-4BF8-9514-CA083A6E6052}"/>
              </c:ext>
            </c:extLst>
          </c:dPt>
          <c:dPt>
            <c:idx val="29"/>
            <c:bubble3D val="0"/>
            <c:extLst>
              <c:ext xmlns:c16="http://schemas.microsoft.com/office/drawing/2014/chart" uri="{C3380CC4-5D6E-409C-BE32-E72D297353CC}">
                <c16:uniqueId val="{00000007-1861-4BF8-9514-CA083A6E6052}"/>
              </c:ext>
            </c:extLst>
          </c:dPt>
          <c:dPt>
            <c:idx val="31"/>
            <c:bubble3D val="0"/>
            <c:extLst>
              <c:ext xmlns:c16="http://schemas.microsoft.com/office/drawing/2014/chart" uri="{C3380CC4-5D6E-409C-BE32-E72D297353CC}">
                <c16:uniqueId val="{00000008-1861-4BF8-9514-CA083A6E6052}"/>
              </c:ext>
            </c:extLst>
          </c:dPt>
          <c:dPt>
            <c:idx val="34"/>
            <c:marker>
              <c:symbol val="circle"/>
              <c:size val="5"/>
              <c:spPr>
                <a:solidFill>
                  <a:sysClr val="window" lastClr="FFFFFF"/>
                </a:solidFill>
                <a:ln w="19050">
                  <a:solidFill>
                    <a:srgbClr val="385623"/>
                  </a:solidFill>
                </a:ln>
              </c:spPr>
            </c:marker>
            <c:bubble3D val="0"/>
            <c:extLst>
              <c:ext xmlns:c16="http://schemas.microsoft.com/office/drawing/2014/chart" uri="{C3380CC4-5D6E-409C-BE32-E72D297353CC}">
                <c16:uniqueId val="{00000023-1861-4BF8-9514-CA083A6E6052}"/>
              </c:ext>
            </c:extLst>
          </c:dPt>
          <c:dLbls>
            <c:dLbl>
              <c:idx val="1"/>
              <c:delete val="1"/>
              <c:extLst>
                <c:ext xmlns:c15="http://schemas.microsoft.com/office/drawing/2012/chart" uri="{CE6537A1-D6FC-4f65-9D91-7224C49458BB}"/>
                <c:ext xmlns:c16="http://schemas.microsoft.com/office/drawing/2014/chart" uri="{C3380CC4-5D6E-409C-BE32-E72D297353CC}">
                  <c16:uniqueId val="{00000002-1861-4BF8-9514-CA083A6E6052}"/>
                </c:ext>
              </c:extLst>
            </c:dLbl>
            <c:dLbl>
              <c:idx val="4"/>
              <c:delete val="1"/>
              <c:extLst>
                <c:ext xmlns:c15="http://schemas.microsoft.com/office/drawing/2012/chart" uri="{CE6537A1-D6FC-4f65-9D91-7224C49458BB}"/>
                <c:ext xmlns:c16="http://schemas.microsoft.com/office/drawing/2014/chart" uri="{C3380CC4-5D6E-409C-BE32-E72D297353CC}">
                  <c16:uniqueId val="{00000004-1861-4BF8-9514-CA083A6E6052}"/>
                </c:ext>
              </c:extLst>
            </c:dLbl>
            <c:dLbl>
              <c:idx val="5"/>
              <c:delete val="1"/>
              <c:extLst>
                <c:ext xmlns:c15="http://schemas.microsoft.com/office/drawing/2012/chart" uri="{CE6537A1-D6FC-4f65-9D91-7224C49458BB}"/>
                <c:ext xmlns:c16="http://schemas.microsoft.com/office/drawing/2014/chart" uri="{C3380CC4-5D6E-409C-BE32-E72D297353CC}">
                  <c16:uniqueId val="{00000005-1861-4BF8-9514-CA083A6E6052}"/>
                </c:ext>
              </c:extLst>
            </c:dLbl>
            <c:dLbl>
              <c:idx val="6"/>
              <c:delete val="1"/>
              <c:extLst>
                <c:ext xmlns:c15="http://schemas.microsoft.com/office/drawing/2012/chart" uri="{CE6537A1-D6FC-4f65-9D91-7224C49458BB}"/>
                <c:ext xmlns:c16="http://schemas.microsoft.com/office/drawing/2014/chart" uri="{C3380CC4-5D6E-409C-BE32-E72D297353CC}">
                  <c16:uniqueId val="{00000009-1861-4BF8-9514-CA083A6E6052}"/>
                </c:ext>
              </c:extLst>
            </c:dLbl>
            <c:dLbl>
              <c:idx val="7"/>
              <c:delete val="1"/>
              <c:extLst>
                <c:ext xmlns:c15="http://schemas.microsoft.com/office/drawing/2012/chart" uri="{CE6537A1-D6FC-4f65-9D91-7224C49458BB}"/>
                <c:ext xmlns:c16="http://schemas.microsoft.com/office/drawing/2014/chart" uri="{C3380CC4-5D6E-409C-BE32-E72D297353CC}">
                  <c16:uniqueId val="{0000000A-1861-4BF8-9514-CA083A6E6052}"/>
                </c:ext>
              </c:extLst>
            </c:dLbl>
            <c:dLbl>
              <c:idx val="8"/>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B-1861-4BF8-9514-CA083A6E6052}"/>
                </c:ext>
              </c:extLst>
            </c:dLbl>
            <c:dLbl>
              <c:idx val="9"/>
              <c:delete val="1"/>
              <c:extLst>
                <c:ext xmlns:c15="http://schemas.microsoft.com/office/drawing/2012/chart" uri="{CE6537A1-D6FC-4f65-9D91-7224C49458BB}"/>
                <c:ext xmlns:c16="http://schemas.microsoft.com/office/drawing/2014/chart" uri="{C3380CC4-5D6E-409C-BE32-E72D297353CC}">
                  <c16:uniqueId val="{0000000C-1861-4BF8-9514-CA083A6E6052}"/>
                </c:ext>
              </c:extLst>
            </c:dLbl>
            <c:dLbl>
              <c:idx val="10"/>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D-1861-4BF8-9514-CA083A6E6052}"/>
                </c:ext>
              </c:extLst>
            </c:dLbl>
            <c:dLbl>
              <c:idx val="11"/>
              <c:delete val="1"/>
              <c:extLst>
                <c:ext xmlns:c15="http://schemas.microsoft.com/office/drawing/2012/chart" uri="{CE6537A1-D6FC-4f65-9D91-7224C49458BB}"/>
                <c:ext xmlns:c16="http://schemas.microsoft.com/office/drawing/2014/chart" uri="{C3380CC4-5D6E-409C-BE32-E72D297353CC}">
                  <c16:uniqueId val="{0000000E-1861-4BF8-9514-CA083A6E6052}"/>
                </c:ext>
              </c:extLst>
            </c:dLbl>
            <c:dLbl>
              <c:idx val="12"/>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F-1861-4BF8-9514-CA083A6E6052}"/>
                </c:ext>
              </c:extLst>
            </c:dLbl>
            <c:dLbl>
              <c:idx val="13"/>
              <c:delete val="1"/>
              <c:extLst>
                <c:ext xmlns:c15="http://schemas.microsoft.com/office/drawing/2012/chart" uri="{CE6537A1-D6FC-4f65-9D91-7224C49458BB}"/>
                <c:ext xmlns:c16="http://schemas.microsoft.com/office/drawing/2014/chart" uri="{C3380CC4-5D6E-409C-BE32-E72D297353CC}">
                  <c16:uniqueId val="{00000010-1861-4BF8-9514-CA083A6E6052}"/>
                </c:ext>
              </c:extLst>
            </c:dLbl>
            <c:dLbl>
              <c:idx val="14"/>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1-1861-4BF8-9514-CA083A6E6052}"/>
                </c:ext>
              </c:extLst>
            </c:dLbl>
            <c:dLbl>
              <c:idx val="15"/>
              <c:delete val="1"/>
              <c:extLst>
                <c:ext xmlns:c15="http://schemas.microsoft.com/office/drawing/2012/chart" uri="{CE6537A1-D6FC-4f65-9D91-7224C49458BB}"/>
                <c:ext xmlns:c16="http://schemas.microsoft.com/office/drawing/2014/chart" uri="{C3380CC4-5D6E-409C-BE32-E72D297353CC}">
                  <c16:uniqueId val="{00000012-1861-4BF8-9514-CA083A6E6052}"/>
                </c:ext>
              </c:extLst>
            </c:dLbl>
            <c:dLbl>
              <c:idx val="16"/>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3-1861-4BF8-9514-CA083A6E6052}"/>
                </c:ext>
              </c:extLst>
            </c:dLbl>
            <c:dLbl>
              <c:idx val="17"/>
              <c:delete val="1"/>
              <c:extLst>
                <c:ext xmlns:c15="http://schemas.microsoft.com/office/drawing/2012/chart" uri="{CE6537A1-D6FC-4f65-9D91-7224C49458BB}"/>
                <c:ext xmlns:c16="http://schemas.microsoft.com/office/drawing/2014/chart" uri="{C3380CC4-5D6E-409C-BE32-E72D297353CC}">
                  <c16:uniqueId val="{00000014-1861-4BF8-9514-CA083A6E6052}"/>
                </c:ext>
              </c:extLst>
            </c:dLbl>
            <c:dLbl>
              <c:idx val="18"/>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5-1861-4BF8-9514-CA083A6E6052}"/>
                </c:ext>
              </c:extLst>
            </c:dLbl>
            <c:dLbl>
              <c:idx val="19"/>
              <c:delete val="1"/>
              <c:extLst>
                <c:ext xmlns:c15="http://schemas.microsoft.com/office/drawing/2012/chart" uri="{CE6537A1-D6FC-4f65-9D91-7224C49458BB}"/>
                <c:ext xmlns:c16="http://schemas.microsoft.com/office/drawing/2014/chart" uri="{C3380CC4-5D6E-409C-BE32-E72D297353CC}">
                  <c16:uniqueId val="{00000016-1861-4BF8-9514-CA083A6E6052}"/>
                </c:ext>
              </c:extLst>
            </c:dLbl>
            <c:dLbl>
              <c:idx val="20"/>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7-1861-4BF8-9514-CA083A6E6052}"/>
                </c:ext>
              </c:extLst>
            </c:dLbl>
            <c:dLbl>
              <c:idx val="21"/>
              <c:delete val="1"/>
              <c:extLst>
                <c:ext xmlns:c15="http://schemas.microsoft.com/office/drawing/2012/chart" uri="{CE6537A1-D6FC-4f65-9D91-7224C49458BB}"/>
                <c:ext xmlns:c16="http://schemas.microsoft.com/office/drawing/2014/chart" uri="{C3380CC4-5D6E-409C-BE32-E72D297353CC}">
                  <c16:uniqueId val="{00000018-1861-4BF8-9514-CA083A6E6052}"/>
                </c:ext>
              </c:extLst>
            </c:dLbl>
            <c:dLbl>
              <c:idx val="22"/>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9-1861-4BF8-9514-CA083A6E6052}"/>
                </c:ext>
              </c:extLst>
            </c:dLbl>
            <c:dLbl>
              <c:idx val="23"/>
              <c:delete val="1"/>
              <c:extLst>
                <c:ext xmlns:c15="http://schemas.microsoft.com/office/drawing/2012/chart" uri="{CE6537A1-D6FC-4f65-9D91-7224C49458BB}"/>
                <c:ext xmlns:c16="http://schemas.microsoft.com/office/drawing/2014/chart" uri="{C3380CC4-5D6E-409C-BE32-E72D297353CC}">
                  <c16:uniqueId val="{0000001A-1861-4BF8-9514-CA083A6E6052}"/>
                </c:ext>
              </c:extLst>
            </c:dLbl>
            <c:dLbl>
              <c:idx val="24"/>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B-1861-4BF8-9514-CA083A6E6052}"/>
                </c:ext>
              </c:extLst>
            </c:dLbl>
            <c:dLbl>
              <c:idx val="25"/>
              <c:delete val="1"/>
              <c:extLst>
                <c:ext xmlns:c15="http://schemas.microsoft.com/office/drawing/2012/chart" uri="{CE6537A1-D6FC-4f65-9D91-7224C49458BB}"/>
                <c:ext xmlns:c16="http://schemas.microsoft.com/office/drawing/2014/chart" uri="{C3380CC4-5D6E-409C-BE32-E72D297353CC}">
                  <c16:uniqueId val="{0000001C-1861-4BF8-9514-CA083A6E6052}"/>
                </c:ext>
              </c:extLst>
            </c:dLbl>
            <c:dLbl>
              <c:idx val="26"/>
              <c:delete val="1"/>
              <c:extLst>
                <c:ext xmlns:c15="http://schemas.microsoft.com/office/drawing/2012/chart" uri="{CE6537A1-D6FC-4f65-9D91-7224C49458BB}"/>
                <c:ext xmlns:c16="http://schemas.microsoft.com/office/drawing/2014/chart" uri="{C3380CC4-5D6E-409C-BE32-E72D297353CC}">
                  <c16:uniqueId val="{0000001D-1861-4BF8-9514-CA083A6E6052}"/>
                </c:ext>
              </c:extLst>
            </c:dLbl>
            <c:dLbl>
              <c:idx val="27"/>
              <c:delete val="1"/>
              <c:extLst>
                <c:ext xmlns:c15="http://schemas.microsoft.com/office/drawing/2012/chart" uri="{CE6537A1-D6FC-4f65-9D91-7224C49458BB}"/>
                <c:ext xmlns:c16="http://schemas.microsoft.com/office/drawing/2014/chart" uri="{C3380CC4-5D6E-409C-BE32-E72D297353CC}">
                  <c16:uniqueId val="{00000006-1861-4BF8-9514-CA083A6E6052}"/>
                </c:ext>
              </c:extLst>
            </c:dLbl>
            <c:dLbl>
              <c:idx val="28"/>
              <c:delete val="1"/>
              <c:extLst>
                <c:ext xmlns:c15="http://schemas.microsoft.com/office/drawing/2012/chart" uri="{CE6537A1-D6FC-4f65-9D91-7224C49458BB}"/>
                <c:ext xmlns:c16="http://schemas.microsoft.com/office/drawing/2014/chart" uri="{C3380CC4-5D6E-409C-BE32-E72D297353CC}">
                  <c16:uniqueId val="{0000001E-1861-4BF8-9514-CA083A6E6052}"/>
                </c:ext>
              </c:extLst>
            </c:dLbl>
            <c:dLbl>
              <c:idx val="29"/>
              <c:delete val="1"/>
              <c:extLst>
                <c:ext xmlns:c15="http://schemas.microsoft.com/office/drawing/2012/chart" uri="{CE6537A1-D6FC-4f65-9D91-7224C49458BB}"/>
                <c:ext xmlns:c16="http://schemas.microsoft.com/office/drawing/2014/chart" uri="{C3380CC4-5D6E-409C-BE32-E72D297353CC}">
                  <c16:uniqueId val="{00000007-1861-4BF8-9514-CA083A6E6052}"/>
                </c:ext>
              </c:extLst>
            </c:dLbl>
            <c:dLbl>
              <c:idx val="30"/>
              <c:delete val="1"/>
              <c:extLst>
                <c:ext xmlns:c15="http://schemas.microsoft.com/office/drawing/2012/chart" uri="{CE6537A1-D6FC-4f65-9D91-7224C49458BB}"/>
                <c:ext xmlns:c16="http://schemas.microsoft.com/office/drawing/2014/chart" uri="{C3380CC4-5D6E-409C-BE32-E72D297353CC}">
                  <c16:uniqueId val="{0000001F-1861-4BF8-9514-CA083A6E6052}"/>
                </c:ext>
              </c:extLst>
            </c:dLbl>
            <c:dLbl>
              <c:idx val="31"/>
              <c:delete val="1"/>
              <c:extLst>
                <c:ext xmlns:c15="http://schemas.microsoft.com/office/drawing/2012/chart" uri="{CE6537A1-D6FC-4f65-9D91-7224C49458BB}"/>
                <c:ext xmlns:c16="http://schemas.microsoft.com/office/drawing/2014/chart" uri="{C3380CC4-5D6E-409C-BE32-E72D297353CC}">
                  <c16:uniqueId val="{00000008-1861-4BF8-9514-CA083A6E6052}"/>
                </c:ext>
              </c:extLst>
            </c:dLbl>
            <c:dLbl>
              <c:idx val="32"/>
              <c:delete val="1"/>
              <c:extLst>
                <c:ext xmlns:c15="http://schemas.microsoft.com/office/drawing/2012/chart" uri="{CE6537A1-D6FC-4f65-9D91-7224C49458BB}"/>
                <c:ext xmlns:c16="http://schemas.microsoft.com/office/drawing/2014/chart" uri="{C3380CC4-5D6E-409C-BE32-E72D297353CC}">
                  <c16:uniqueId val="{00000021-1861-4BF8-9514-CA083A6E6052}"/>
                </c:ext>
              </c:extLst>
            </c:dLbl>
            <c:dLbl>
              <c:idx val="33"/>
              <c:delete val="1"/>
              <c:extLst>
                <c:ext xmlns:c15="http://schemas.microsoft.com/office/drawing/2012/chart" uri="{CE6537A1-D6FC-4f65-9D91-7224C49458BB}"/>
                <c:ext xmlns:c16="http://schemas.microsoft.com/office/drawing/2014/chart" uri="{C3380CC4-5D6E-409C-BE32-E72D297353CC}">
                  <c16:uniqueId val="{00000022-1861-4BF8-9514-CA083A6E6052}"/>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(Figure_1!$C$38,Figure_1!$D$39:$G$39,Figure_1!$H$38,Figure_1!$I$39:$J$39,Figure_1!$K$38:$AK$38)</c:f>
              <c:strCache>
                <c:ptCount val="35"/>
                <c:pt idx="0">
                  <c:v>1990</c:v>
                </c:pt>
                <c:pt idx="5">
                  <c:v>1995</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strCache>
            </c:strRef>
          </c:cat>
          <c:val>
            <c:numRef>
              <c:f>Figure_1!$C$43:$AK$43</c:f>
              <c:numCache>
                <c:formatCode>0.0</c:formatCode>
                <c:ptCount val="35"/>
                <c:pt idx="0">
                  <c:v>0</c:v>
                </c:pt>
                <c:pt idx="5">
                  <c:v>6.7068762494050445E-5</c:v>
                </c:pt>
                <c:pt idx="8">
                  <c:v>8.7671584959543065E-5</c:v>
                </c:pt>
                <c:pt idx="9">
                  <c:v>3.8279096598557109E-4</c:v>
                </c:pt>
                <c:pt idx="10">
                  <c:v>4.3356769155640556E-4</c:v>
                </c:pt>
                <c:pt idx="11">
                  <c:v>4.7819284340356135E-4</c:v>
                </c:pt>
                <c:pt idx="12">
                  <c:v>5.1046903288714141E-4</c:v>
                </c:pt>
                <c:pt idx="13">
                  <c:v>6.5451053326975384E-4</c:v>
                </c:pt>
                <c:pt idx="14">
                  <c:v>6.6172398585691728E-4</c:v>
                </c:pt>
                <c:pt idx="15">
                  <c:v>7.4858640189797245E-4</c:v>
                </c:pt>
                <c:pt idx="16">
                  <c:v>6.0160926543939E-4</c:v>
                </c:pt>
                <c:pt idx="17">
                  <c:v>2.6578245679277895E-3</c:v>
                </c:pt>
                <c:pt idx="18">
                  <c:v>1.4509662855584605E-3</c:v>
                </c:pt>
                <c:pt idx="19">
                  <c:v>1.1286864144382527E-3</c:v>
                </c:pt>
                <c:pt idx="20">
                  <c:v>1.7187712051090218E-3</c:v>
                </c:pt>
                <c:pt idx="21">
                  <c:v>1.1037944333789722E-3</c:v>
                </c:pt>
                <c:pt idx="22">
                  <c:v>1.3852900637900966E-3</c:v>
                </c:pt>
                <c:pt idx="23">
                  <c:v>1.6321085005809241E-3</c:v>
                </c:pt>
                <c:pt idx="24">
                  <c:v>1.177038861702101E-3</c:v>
                </c:pt>
                <c:pt idx="25">
                  <c:v>1.351345257707583E-3</c:v>
                </c:pt>
                <c:pt idx="26">
                  <c:v>3.1039325374926444E-3</c:v>
                </c:pt>
                <c:pt idx="27">
                  <c:v>2.8019535512348675E-3</c:v>
                </c:pt>
                <c:pt idx="28">
                  <c:v>4.0662002244697942E-3</c:v>
                </c:pt>
                <c:pt idx="29">
                  <c:v>3.6920738962942013E-3</c:v>
                </c:pt>
                <c:pt idx="30">
                  <c:v>4.2069454058119207E-3</c:v>
                </c:pt>
                <c:pt idx="31">
                  <c:v>5.4178213642939871E-3</c:v>
                </c:pt>
                <c:pt idx="32">
                  <c:v>3.8468795791179611E-3</c:v>
                </c:pt>
                <c:pt idx="33">
                  <c:v>4.2184803827934186E-3</c:v>
                </c:pt>
                <c:pt idx="34">
                  <c:v>5.2699706803976737E-3</c:v>
                </c:pt>
              </c:numCache>
            </c:numRef>
          </c:val>
          <c:smooth val="0"/>
          <c:extLst>
            <c:ext xmlns:c16="http://schemas.microsoft.com/office/drawing/2014/chart" uri="{C3380CC4-5D6E-409C-BE32-E72D297353CC}">
              <c16:uniqueId val="{00000020-1861-4BF8-9514-CA083A6E6052}"/>
            </c:ext>
          </c:extLst>
        </c:ser>
        <c:dLbls>
          <c:dLblPos val="t"/>
          <c:showLegendKey val="0"/>
          <c:showVal val="1"/>
          <c:showCatName val="0"/>
          <c:showSerName val="0"/>
          <c:showPercent val="0"/>
          <c:showBubbleSize val="0"/>
        </c:dLbls>
        <c:smooth val="0"/>
        <c:axId val="667969296"/>
        <c:axId val="667969688"/>
      </c:lineChart>
      <c:catAx>
        <c:axId val="667969296"/>
        <c:scaling>
          <c:orientation val="minMax"/>
        </c:scaling>
        <c:delete val="0"/>
        <c:axPos val="b"/>
        <c:numFmt formatCode="General" sourceLinked="1"/>
        <c:majorTickMark val="out"/>
        <c:minorTickMark val="none"/>
        <c:tickLblPos val="nextTo"/>
        <c:spPr>
          <a:ln>
            <a:solidFill>
              <a:schemeClr val="bg1">
                <a:lumMod val="75000"/>
              </a:schemeClr>
            </a:solidFill>
          </a:ln>
        </c:spPr>
        <c:txPr>
          <a:bodyPr rot="-5400000" vert="horz"/>
          <a:lstStyle/>
          <a:p>
            <a:pPr>
              <a:defRPr/>
            </a:pPr>
            <a:endParaRPr lang="en-US"/>
          </a:p>
        </c:txPr>
        <c:crossAx val="667969688"/>
        <c:crosses val="autoZero"/>
        <c:auto val="0"/>
        <c:lblAlgn val="ctr"/>
        <c:lblOffset val="100"/>
        <c:noMultiLvlLbl val="0"/>
      </c:catAx>
      <c:valAx>
        <c:axId val="667969688"/>
        <c:scaling>
          <c:orientation val="minMax"/>
          <c:max val="8"/>
          <c:min val="0"/>
        </c:scaling>
        <c:delete val="0"/>
        <c:axPos val="l"/>
        <c:numFmt formatCode="#,##0" sourceLinked="0"/>
        <c:majorTickMark val="out"/>
        <c:minorTickMark val="none"/>
        <c:tickLblPos val="nextTo"/>
        <c:spPr>
          <a:ln>
            <a:noFill/>
          </a:ln>
        </c:spPr>
        <c:crossAx val="667969296"/>
        <c:crosses val="autoZero"/>
        <c:crossBetween val="midCat"/>
        <c:majorUnit val="2"/>
      </c:valAx>
    </c:plotArea>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344" l="0.70000000000000062" r="0.70000000000000062" t="0.7500000000000034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GB"/>
              <a:t>Industry</a:t>
            </a:r>
          </a:p>
        </c:rich>
      </c:tx>
      <c:overlay val="0"/>
    </c:title>
    <c:autoTitleDeleted val="0"/>
    <c:plotArea>
      <c:layout/>
      <c:lineChart>
        <c:grouping val="standard"/>
        <c:varyColors val="0"/>
        <c:ser>
          <c:idx val="1"/>
          <c:order val="0"/>
          <c:spPr>
            <a:ln w="19050">
              <a:solidFill>
                <a:schemeClr val="accent3">
                  <a:lumMod val="50000"/>
                </a:schemeClr>
              </a:solidFill>
            </a:ln>
          </c:spPr>
          <c:marker>
            <c:symbol val="none"/>
          </c:marker>
          <c:dPt>
            <c:idx val="0"/>
            <c:marker>
              <c:symbol val="circle"/>
              <c:size val="5"/>
              <c:spPr>
                <a:solidFill>
                  <a:schemeClr val="bg1"/>
                </a:solidFill>
                <a:ln w="19050">
                  <a:solidFill>
                    <a:schemeClr val="accent3">
                      <a:lumMod val="50000"/>
                    </a:schemeClr>
                  </a:solidFill>
                </a:ln>
              </c:spPr>
            </c:marker>
            <c:bubble3D val="0"/>
            <c:extLst>
              <c:ext xmlns:c16="http://schemas.microsoft.com/office/drawing/2014/chart" uri="{C3380CC4-5D6E-409C-BE32-E72D297353CC}">
                <c16:uniqueId val="{00000000-0389-494D-9991-53506B1FA9C3}"/>
              </c:ext>
            </c:extLst>
          </c:dPt>
          <c:dPt>
            <c:idx val="1"/>
            <c:marker>
              <c:symbol val="circle"/>
              <c:size val="3"/>
              <c:spPr>
                <a:solidFill>
                  <a:srgbClr val="385623"/>
                </a:solidFill>
                <a:ln>
                  <a:noFill/>
                </a:ln>
              </c:spPr>
            </c:marker>
            <c:bubble3D val="0"/>
            <c:spPr>
              <a:ln w="19050">
                <a:noFill/>
              </a:ln>
            </c:spPr>
            <c:extLst>
              <c:ext xmlns:c16="http://schemas.microsoft.com/office/drawing/2014/chart" uri="{C3380CC4-5D6E-409C-BE32-E72D297353CC}">
                <c16:uniqueId val="{00000002-0389-494D-9991-53506B1FA9C3}"/>
              </c:ext>
            </c:extLst>
          </c:dPt>
          <c:dPt>
            <c:idx val="4"/>
            <c:bubble3D val="0"/>
            <c:spPr>
              <a:ln w="19050">
                <a:noFill/>
              </a:ln>
            </c:spPr>
            <c:extLst>
              <c:ext xmlns:c16="http://schemas.microsoft.com/office/drawing/2014/chart" uri="{C3380CC4-5D6E-409C-BE32-E72D297353CC}">
                <c16:uniqueId val="{00000004-0389-494D-9991-53506B1FA9C3}"/>
              </c:ext>
            </c:extLst>
          </c:dPt>
          <c:dPt>
            <c:idx val="5"/>
            <c:marker>
              <c:symbol val="circle"/>
              <c:size val="3"/>
              <c:spPr>
                <a:solidFill>
                  <a:schemeClr val="accent3">
                    <a:lumMod val="50000"/>
                  </a:schemeClr>
                </a:solidFill>
                <a:ln>
                  <a:solidFill>
                    <a:schemeClr val="accent3">
                      <a:lumMod val="50000"/>
                    </a:schemeClr>
                  </a:solidFill>
                </a:ln>
              </c:spPr>
            </c:marker>
            <c:bubble3D val="0"/>
            <c:extLst>
              <c:ext xmlns:c16="http://schemas.microsoft.com/office/drawing/2014/chart" uri="{C3380CC4-5D6E-409C-BE32-E72D297353CC}">
                <c16:uniqueId val="{00000005-0389-494D-9991-53506B1FA9C3}"/>
              </c:ext>
            </c:extLst>
          </c:dPt>
          <c:dPt>
            <c:idx val="27"/>
            <c:bubble3D val="0"/>
            <c:extLst>
              <c:ext xmlns:c16="http://schemas.microsoft.com/office/drawing/2014/chart" uri="{C3380CC4-5D6E-409C-BE32-E72D297353CC}">
                <c16:uniqueId val="{00000006-0389-494D-9991-53506B1FA9C3}"/>
              </c:ext>
            </c:extLst>
          </c:dPt>
          <c:dPt>
            <c:idx val="29"/>
            <c:bubble3D val="0"/>
            <c:extLst>
              <c:ext xmlns:c16="http://schemas.microsoft.com/office/drawing/2014/chart" uri="{C3380CC4-5D6E-409C-BE32-E72D297353CC}">
                <c16:uniqueId val="{00000007-0389-494D-9991-53506B1FA9C3}"/>
              </c:ext>
            </c:extLst>
          </c:dPt>
          <c:dPt>
            <c:idx val="31"/>
            <c:bubble3D val="0"/>
            <c:extLst>
              <c:ext xmlns:c16="http://schemas.microsoft.com/office/drawing/2014/chart" uri="{C3380CC4-5D6E-409C-BE32-E72D297353CC}">
                <c16:uniqueId val="{00000008-0389-494D-9991-53506B1FA9C3}"/>
              </c:ext>
            </c:extLst>
          </c:dPt>
          <c:dPt>
            <c:idx val="34"/>
            <c:marker>
              <c:symbol val="circle"/>
              <c:size val="5"/>
              <c:spPr>
                <a:solidFill>
                  <a:sysClr val="window" lastClr="FFFFFF">
                    <a:lumMod val="95000"/>
                  </a:sysClr>
                </a:solidFill>
                <a:ln w="19050">
                  <a:solidFill>
                    <a:srgbClr val="385623"/>
                  </a:solidFill>
                </a:ln>
              </c:spPr>
            </c:marker>
            <c:bubble3D val="0"/>
            <c:extLst>
              <c:ext xmlns:c16="http://schemas.microsoft.com/office/drawing/2014/chart" uri="{C3380CC4-5D6E-409C-BE32-E72D297353CC}">
                <c16:uniqueId val="{00000023-0389-494D-9991-53506B1FA9C3}"/>
              </c:ext>
            </c:extLst>
          </c:dPt>
          <c:dLbls>
            <c:dLbl>
              <c:idx val="0"/>
              <c:layout>
                <c:manualLayout>
                  <c:x val="-3.1902080419426958E-2"/>
                  <c:y val="-6.60603802278492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89-494D-9991-53506B1FA9C3}"/>
                </c:ext>
              </c:extLst>
            </c:dLbl>
            <c:dLbl>
              <c:idx val="1"/>
              <c:delete val="1"/>
              <c:extLst>
                <c:ext xmlns:c15="http://schemas.microsoft.com/office/drawing/2012/chart" uri="{CE6537A1-D6FC-4f65-9D91-7224C49458BB}"/>
                <c:ext xmlns:c16="http://schemas.microsoft.com/office/drawing/2014/chart" uri="{C3380CC4-5D6E-409C-BE32-E72D297353CC}">
                  <c16:uniqueId val="{00000002-0389-494D-9991-53506B1FA9C3}"/>
                </c:ext>
              </c:extLst>
            </c:dLbl>
            <c:dLbl>
              <c:idx val="4"/>
              <c:delete val="1"/>
              <c:extLst>
                <c:ext xmlns:c15="http://schemas.microsoft.com/office/drawing/2012/chart" uri="{CE6537A1-D6FC-4f65-9D91-7224C49458BB}"/>
                <c:ext xmlns:c16="http://schemas.microsoft.com/office/drawing/2014/chart" uri="{C3380CC4-5D6E-409C-BE32-E72D297353CC}">
                  <c16:uniqueId val="{00000004-0389-494D-9991-53506B1FA9C3}"/>
                </c:ext>
              </c:extLst>
            </c:dLbl>
            <c:dLbl>
              <c:idx val="5"/>
              <c:delete val="1"/>
              <c:extLst>
                <c:ext xmlns:c15="http://schemas.microsoft.com/office/drawing/2012/chart" uri="{CE6537A1-D6FC-4f65-9D91-7224C49458BB}"/>
                <c:ext xmlns:c16="http://schemas.microsoft.com/office/drawing/2014/chart" uri="{C3380CC4-5D6E-409C-BE32-E72D297353CC}">
                  <c16:uniqueId val="{00000005-0389-494D-9991-53506B1FA9C3}"/>
                </c:ext>
              </c:extLst>
            </c:dLbl>
            <c:dLbl>
              <c:idx val="6"/>
              <c:delete val="1"/>
              <c:extLst>
                <c:ext xmlns:c15="http://schemas.microsoft.com/office/drawing/2012/chart" uri="{CE6537A1-D6FC-4f65-9D91-7224C49458BB}"/>
                <c:ext xmlns:c16="http://schemas.microsoft.com/office/drawing/2014/chart" uri="{C3380CC4-5D6E-409C-BE32-E72D297353CC}">
                  <c16:uniqueId val="{00000009-0389-494D-9991-53506B1FA9C3}"/>
                </c:ext>
              </c:extLst>
            </c:dLbl>
            <c:dLbl>
              <c:idx val="7"/>
              <c:delete val="1"/>
              <c:extLst>
                <c:ext xmlns:c15="http://schemas.microsoft.com/office/drawing/2012/chart" uri="{CE6537A1-D6FC-4f65-9D91-7224C49458BB}"/>
                <c:ext xmlns:c16="http://schemas.microsoft.com/office/drawing/2014/chart" uri="{C3380CC4-5D6E-409C-BE32-E72D297353CC}">
                  <c16:uniqueId val="{0000000A-0389-494D-9991-53506B1FA9C3}"/>
                </c:ext>
              </c:extLst>
            </c:dLbl>
            <c:dLbl>
              <c:idx val="8"/>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B-0389-494D-9991-53506B1FA9C3}"/>
                </c:ext>
              </c:extLst>
            </c:dLbl>
            <c:dLbl>
              <c:idx val="9"/>
              <c:delete val="1"/>
              <c:extLst>
                <c:ext xmlns:c15="http://schemas.microsoft.com/office/drawing/2012/chart" uri="{CE6537A1-D6FC-4f65-9D91-7224C49458BB}"/>
                <c:ext xmlns:c16="http://schemas.microsoft.com/office/drawing/2014/chart" uri="{C3380CC4-5D6E-409C-BE32-E72D297353CC}">
                  <c16:uniqueId val="{0000000C-0389-494D-9991-53506B1FA9C3}"/>
                </c:ext>
              </c:extLst>
            </c:dLbl>
            <c:dLbl>
              <c:idx val="10"/>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D-0389-494D-9991-53506B1FA9C3}"/>
                </c:ext>
              </c:extLst>
            </c:dLbl>
            <c:dLbl>
              <c:idx val="11"/>
              <c:delete val="1"/>
              <c:extLst>
                <c:ext xmlns:c15="http://schemas.microsoft.com/office/drawing/2012/chart" uri="{CE6537A1-D6FC-4f65-9D91-7224C49458BB}"/>
                <c:ext xmlns:c16="http://schemas.microsoft.com/office/drawing/2014/chart" uri="{C3380CC4-5D6E-409C-BE32-E72D297353CC}">
                  <c16:uniqueId val="{0000000E-0389-494D-9991-53506B1FA9C3}"/>
                </c:ext>
              </c:extLst>
            </c:dLbl>
            <c:dLbl>
              <c:idx val="12"/>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0F-0389-494D-9991-53506B1FA9C3}"/>
                </c:ext>
              </c:extLst>
            </c:dLbl>
            <c:dLbl>
              <c:idx val="13"/>
              <c:delete val="1"/>
              <c:extLst>
                <c:ext xmlns:c15="http://schemas.microsoft.com/office/drawing/2012/chart" uri="{CE6537A1-D6FC-4f65-9D91-7224C49458BB}"/>
                <c:ext xmlns:c16="http://schemas.microsoft.com/office/drawing/2014/chart" uri="{C3380CC4-5D6E-409C-BE32-E72D297353CC}">
                  <c16:uniqueId val="{00000010-0389-494D-9991-53506B1FA9C3}"/>
                </c:ext>
              </c:extLst>
            </c:dLbl>
            <c:dLbl>
              <c:idx val="14"/>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1-0389-494D-9991-53506B1FA9C3}"/>
                </c:ext>
              </c:extLst>
            </c:dLbl>
            <c:dLbl>
              <c:idx val="15"/>
              <c:delete val="1"/>
              <c:extLst>
                <c:ext xmlns:c15="http://schemas.microsoft.com/office/drawing/2012/chart" uri="{CE6537A1-D6FC-4f65-9D91-7224C49458BB}"/>
                <c:ext xmlns:c16="http://schemas.microsoft.com/office/drawing/2014/chart" uri="{C3380CC4-5D6E-409C-BE32-E72D297353CC}">
                  <c16:uniqueId val="{00000012-0389-494D-9991-53506B1FA9C3}"/>
                </c:ext>
              </c:extLst>
            </c:dLbl>
            <c:dLbl>
              <c:idx val="16"/>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3-0389-494D-9991-53506B1FA9C3}"/>
                </c:ext>
              </c:extLst>
            </c:dLbl>
            <c:dLbl>
              <c:idx val="17"/>
              <c:delete val="1"/>
              <c:extLst>
                <c:ext xmlns:c15="http://schemas.microsoft.com/office/drawing/2012/chart" uri="{CE6537A1-D6FC-4f65-9D91-7224C49458BB}"/>
                <c:ext xmlns:c16="http://schemas.microsoft.com/office/drawing/2014/chart" uri="{C3380CC4-5D6E-409C-BE32-E72D297353CC}">
                  <c16:uniqueId val="{00000014-0389-494D-9991-53506B1FA9C3}"/>
                </c:ext>
              </c:extLst>
            </c:dLbl>
            <c:dLbl>
              <c:idx val="18"/>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5-0389-494D-9991-53506B1FA9C3}"/>
                </c:ext>
              </c:extLst>
            </c:dLbl>
            <c:dLbl>
              <c:idx val="19"/>
              <c:delete val="1"/>
              <c:extLst>
                <c:ext xmlns:c15="http://schemas.microsoft.com/office/drawing/2012/chart" uri="{CE6537A1-D6FC-4f65-9D91-7224C49458BB}"/>
                <c:ext xmlns:c16="http://schemas.microsoft.com/office/drawing/2014/chart" uri="{C3380CC4-5D6E-409C-BE32-E72D297353CC}">
                  <c16:uniqueId val="{00000016-0389-494D-9991-53506B1FA9C3}"/>
                </c:ext>
              </c:extLst>
            </c:dLbl>
            <c:dLbl>
              <c:idx val="20"/>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7-0389-494D-9991-53506B1FA9C3}"/>
                </c:ext>
              </c:extLst>
            </c:dLbl>
            <c:dLbl>
              <c:idx val="21"/>
              <c:delete val="1"/>
              <c:extLst>
                <c:ext xmlns:c15="http://schemas.microsoft.com/office/drawing/2012/chart" uri="{CE6537A1-D6FC-4f65-9D91-7224C49458BB}"/>
                <c:ext xmlns:c16="http://schemas.microsoft.com/office/drawing/2014/chart" uri="{C3380CC4-5D6E-409C-BE32-E72D297353CC}">
                  <c16:uniqueId val="{00000018-0389-494D-9991-53506B1FA9C3}"/>
                </c:ext>
              </c:extLst>
            </c:dLbl>
            <c:dLbl>
              <c:idx val="22"/>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9-0389-494D-9991-53506B1FA9C3}"/>
                </c:ext>
              </c:extLst>
            </c:dLbl>
            <c:dLbl>
              <c:idx val="23"/>
              <c:delete val="1"/>
              <c:extLst>
                <c:ext xmlns:c15="http://schemas.microsoft.com/office/drawing/2012/chart" uri="{CE6537A1-D6FC-4f65-9D91-7224C49458BB}"/>
                <c:ext xmlns:c16="http://schemas.microsoft.com/office/drawing/2014/chart" uri="{C3380CC4-5D6E-409C-BE32-E72D297353CC}">
                  <c16:uniqueId val="{0000001A-0389-494D-9991-53506B1FA9C3}"/>
                </c:ext>
              </c:extLst>
            </c:dLbl>
            <c:dLbl>
              <c:idx val="24"/>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B-0389-494D-9991-53506B1FA9C3}"/>
                </c:ext>
              </c:extLst>
            </c:dLbl>
            <c:dLbl>
              <c:idx val="25"/>
              <c:delete val="1"/>
              <c:extLst>
                <c:ext xmlns:c15="http://schemas.microsoft.com/office/drawing/2012/chart" uri="{CE6537A1-D6FC-4f65-9D91-7224C49458BB}"/>
                <c:ext xmlns:c16="http://schemas.microsoft.com/office/drawing/2014/chart" uri="{C3380CC4-5D6E-409C-BE32-E72D297353CC}">
                  <c16:uniqueId val="{0000001C-0389-494D-9991-53506B1FA9C3}"/>
                </c:ext>
              </c:extLst>
            </c:dLbl>
            <c:dLbl>
              <c:idx val="26"/>
              <c:delete val="1"/>
              <c:extLst xmlns:c15="http://schemas.microsoft.com/office/drawing/2012/chart" xmlns:c16="http://schemas.microsoft.com/office/drawing/2014/chart">
                <c:ext xmlns:c15="http://schemas.microsoft.com/office/drawing/2012/chart" uri="{CE6537A1-D6FC-4f65-9D91-7224C49458BB}"/>
                <c:ext xmlns:c16="http://schemas.microsoft.com/office/drawing/2014/chart" uri="{C3380CC4-5D6E-409C-BE32-E72D297353CC}">
                  <c16:uniqueId val="{0000001D-0389-494D-9991-53506B1FA9C3}"/>
                </c:ext>
              </c:extLst>
            </c:dLbl>
            <c:dLbl>
              <c:idx val="27"/>
              <c:delete val="1"/>
              <c:extLst>
                <c:ext xmlns:c15="http://schemas.microsoft.com/office/drawing/2012/chart" uri="{CE6537A1-D6FC-4f65-9D91-7224C49458BB}"/>
                <c:ext xmlns:c16="http://schemas.microsoft.com/office/drawing/2014/chart" uri="{C3380CC4-5D6E-409C-BE32-E72D297353CC}">
                  <c16:uniqueId val="{00000006-0389-494D-9991-53506B1FA9C3}"/>
                </c:ext>
              </c:extLst>
            </c:dLbl>
            <c:dLbl>
              <c:idx val="28"/>
              <c:delete val="1"/>
              <c:extLst>
                <c:ext xmlns:c15="http://schemas.microsoft.com/office/drawing/2012/chart" uri="{CE6537A1-D6FC-4f65-9D91-7224C49458BB}"/>
                <c:ext xmlns:c16="http://schemas.microsoft.com/office/drawing/2014/chart" uri="{C3380CC4-5D6E-409C-BE32-E72D297353CC}">
                  <c16:uniqueId val="{0000001E-0389-494D-9991-53506B1FA9C3}"/>
                </c:ext>
              </c:extLst>
            </c:dLbl>
            <c:dLbl>
              <c:idx val="29"/>
              <c:delete val="1"/>
              <c:extLst>
                <c:ext xmlns:c15="http://schemas.microsoft.com/office/drawing/2012/chart" uri="{CE6537A1-D6FC-4f65-9D91-7224C49458BB}"/>
                <c:ext xmlns:c16="http://schemas.microsoft.com/office/drawing/2014/chart" uri="{C3380CC4-5D6E-409C-BE32-E72D297353CC}">
                  <c16:uniqueId val="{00000007-0389-494D-9991-53506B1FA9C3}"/>
                </c:ext>
              </c:extLst>
            </c:dLbl>
            <c:dLbl>
              <c:idx val="30"/>
              <c:delete val="1"/>
              <c:extLst>
                <c:ext xmlns:c15="http://schemas.microsoft.com/office/drawing/2012/chart" uri="{CE6537A1-D6FC-4f65-9D91-7224C49458BB}"/>
                <c:ext xmlns:c16="http://schemas.microsoft.com/office/drawing/2014/chart" uri="{C3380CC4-5D6E-409C-BE32-E72D297353CC}">
                  <c16:uniqueId val="{0000001F-0389-494D-9991-53506B1FA9C3}"/>
                </c:ext>
              </c:extLst>
            </c:dLbl>
            <c:dLbl>
              <c:idx val="31"/>
              <c:delete val="1"/>
              <c:extLst>
                <c:ext xmlns:c15="http://schemas.microsoft.com/office/drawing/2012/chart" uri="{CE6537A1-D6FC-4f65-9D91-7224C49458BB}"/>
                <c:ext xmlns:c16="http://schemas.microsoft.com/office/drawing/2014/chart" uri="{C3380CC4-5D6E-409C-BE32-E72D297353CC}">
                  <c16:uniqueId val="{00000008-0389-494D-9991-53506B1FA9C3}"/>
                </c:ext>
              </c:extLst>
            </c:dLbl>
            <c:dLbl>
              <c:idx val="32"/>
              <c:delete val="1"/>
              <c:extLst>
                <c:ext xmlns:c15="http://schemas.microsoft.com/office/drawing/2012/chart" uri="{CE6537A1-D6FC-4f65-9D91-7224C49458BB}"/>
                <c:ext xmlns:c16="http://schemas.microsoft.com/office/drawing/2014/chart" uri="{C3380CC4-5D6E-409C-BE32-E72D297353CC}">
                  <c16:uniqueId val="{00000021-0389-494D-9991-53506B1FA9C3}"/>
                </c:ext>
              </c:extLst>
            </c:dLbl>
            <c:dLbl>
              <c:idx val="33"/>
              <c:delete val="1"/>
              <c:extLst>
                <c:ext xmlns:c15="http://schemas.microsoft.com/office/drawing/2012/chart" uri="{CE6537A1-D6FC-4f65-9D91-7224C49458BB}"/>
                <c:ext xmlns:c16="http://schemas.microsoft.com/office/drawing/2014/chart" uri="{C3380CC4-5D6E-409C-BE32-E72D297353CC}">
                  <c16:uniqueId val="{00000022-0389-494D-9991-53506B1FA9C3}"/>
                </c:ext>
              </c:extLst>
            </c:dLbl>
            <c:numFmt formatCode="#,##0.0" sourceLinked="0"/>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(Figure_1!$C$38,Figure_1!$D$39:$G$39,Figure_1!$H$38,Figure_1!$I$39:$J$39,Figure_1!$K$38:$AK$38)</c:f>
              <c:strCache>
                <c:ptCount val="35"/>
                <c:pt idx="0">
                  <c:v>1990</c:v>
                </c:pt>
                <c:pt idx="5">
                  <c:v>1995</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strCache>
            </c:strRef>
          </c:cat>
          <c:val>
            <c:numRef>
              <c:f>Figure_1!$C$44:$AK$44</c:f>
              <c:numCache>
                <c:formatCode>0.0</c:formatCode>
                <c:ptCount val="35"/>
                <c:pt idx="0">
                  <c:v>3.3055430830079278</c:v>
                </c:pt>
                <c:pt idx="5">
                  <c:v>2.7420845432406247</c:v>
                </c:pt>
                <c:pt idx="8">
                  <c:v>2.4911531298529734</c:v>
                </c:pt>
                <c:pt idx="9">
                  <c:v>2.6191788196838681</c:v>
                </c:pt>
                <c:pt idx="10">
                  <c:v>2.236966263963057</c:v>
                </c:pt>
                <c:pt idx="11">
                  <c:v>2.2004675568931242</c:v>
                </c:pt>
                <c:pt idx="12">
                  <c:v>1.3552838619637704</c:v>
                </c:pt>
                <c:pt idx="13">
                  <c:v>1.3863648694775772</c:v>
                </c:pt>
                <c:pt idx="14">
                  <c:v>1.4529667279728686</c:v>
                </c:pt>
                <c:pt idx="15">
                  <c:v>1.9718306780512758</c:v>
                </c:pt>
                <c:pt idx="16">
                  <c:v>1.9000800242883593</c:v>
                </c:pt>
                <c:pt idx="17">
                  <c:v>1.9893551512311449</c:v>
                </c:pt>
                <c:pt idx="18">
                  <c:v>1.6857508884479111</c:v>
                </c:pt>
                <c:pt idx="19">
                  <c:v>1.1080318814933676</c:v>
                </c:pt>
                <c:pt idx="20">
                  <c:v>1.2902430141560084</c:v>
                </c:pt>
                <c:pt idx="21">
                  <c:v>1.4070136269361098</c:v>
                </c:pt>
                <c:pt idx="22">
                  <c:v>1.3200378659856096</c:v>
                </c:pt>
                <c:pt idx="23">
                  <c:v>1.425703552615714</c:v>
                </c:pt>
                <c:pt idx="24">
                  <c:v>1.5461450266897685</c:v>
                </c:pt>
                <c:pt idx="25">
                  <c:v>1.5567429193032103</c:v>
                </c:pt>
                <c:pt idx="26">
                  <c:v>1.3494304059157074</c:v>
                </c:pt>
                <c:pt idx="27">
                  <c:v>1.3664613171151792</c:v>
                </c:pt>
                <c:pt idx="28">
                  <c:v>1.3777748480248122</c:v>
                </c:pt>
                <c:pt idx="29">
                  <c:v>1.2151009790188649</c:v>
                </c:pt>
                <c:pt idx="30">
                  <c:v>1.1314064487255773</c:v>
                </c:pt>
                <c:pt idx="31">
                  <c:v>1.1731475941931495</c:v>
                </c:pt>
                <c:pt idx="32">
                  <c:v>1.1354846927505498</c:v>
                </c:pt>
                <c:pt idx="33">
                  <c:v>1.0549013187764509</c:v>
                </c:pt>
                <c:pt idx="34">
                  <c:v>1.0089077989595256</c:v>
                </c:pt>
              </c:numCache>
            </c:numRef>
          </c:val>
          <c:smooth val="0"/>
          <c:extLst>
            <c:ext xmlns:c16="http://schemas.microsoft.com/office/drawing/2014/chart" uri="{C3380CC4-5D6E-409C-BE32-E72D297353CC}">
              <c16:uniqueId val="{00000020-0389-494D-9991-53506B1FA9C3}"/>
            </c:ext>
          </c:extLst>
        </c:ser>
        <c:dLbls>
          <c:dLblPos val="t"/>
          <c:showLegendKey val="0"/>
          <c:showVal val="1"/>
          <c:showCatName val="0"/>
          <c:showSerName val="0"/>
          <c:showPercent val="0"/>
          <c:showBubbleSize val="0"/>
        </c:dLbls>
        <c:smooth val="0"/>
        <c:axId val="667967336"/>
        <c:axId val="667970080"/>
      </c:lineChart>
      <c:catAx>
        <c:axId val="667967336"/>
        <c:scaling>
          <c:orientation val="minMax"/>
        </c:scaling>
        <c:delete val="0"/>
        <c:axPos val="b"/>
        <c:numFmt formatCode="General" sourceLinked="1"/>
        <c:majorTickMark val="out"/>
        <c:minorTickMark val="none"/>
        <c:tickLblPos val="nextTo"/>
        <c:spPr>
          <a:ln>
            <a:solidFill>
              <a:schemeClr val="bg1">
                <a:lumMod val="75000"/>
              </a:schemeClr>
            </a:solidFill>
          </a:ln>
        </c:spPr>
        <c:txPr>
          <a:bodyPr rot="-5400000" vert="horz"/>
          <a:lstStyle/>
          <a:p>
            <a:pPr>
              <a:defRPr/>
            </a:pPr>
            <a:endParaRPr lang="en-US"/>
          </a:p>
        </c:txPr>
        <c:crossAx val="667970080"/>
        <c:crosses val="autoZero"/>
        <c:auto val="0"/>
        <c:lblAlgn val="ctr"/>
        <c:lblOffset val="100"/>
        <c:noMultiLvlLbl val="0"/>
      </c:catAx>
      <c:valAx>
        <c:axId val="667970080"/>
        <c:scaling>
          <c:orientation val="minMax"/>
          <c:max val="8"/>
          <c:min val="0"/>
        </c:scaling>
        <c:delete val="0"/>
        <c:axPos val="l"/>
        <c:numFmt formatCode="#,##0" sourceLinked="0"/>
        <c:majorTickMark val="out"/>
        <c:minorTickMark val="none"/>
        <c:tickLblPos val="nextTo"/>
        <c:spPr>
          <a:ln>
            <a:noFill/>
          </a:ln>
        </c:spPr>
        <c:crossAx val="667967336"/>
        <c:crosses val="autoZero"/>
        <c:crossBetween val="midCat"/>
        <c:majorUnit val="2"/>
      </c:valAx>
    </c:plotArea>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366" l="0.70000000000000062" r="0.70000000000000062" t="0.75000000000000366"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6.xml"/><Relationship Id="rId7" Type="http://schemas.openxmlformats.org/officeDocument/2006/relationships/chart" Target="../charts/chart10.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4"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oneCellAnchor>
    <xdr:from>
      <xdr:col>0</xdr:col>
      <xdr:colOff>0</xdr:colOff>
      <xdr:row>26</xdr:row>
      <xdr:rowOff>0</xdr:rowOff>
    </xdr:from>
    <xdr:ext cx="5486400" cy="60960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2</xdr:col>
      <xdr:colOff>0</xdr:colOff>
      <xdr:row>26</xdr:row>
      <xdr:rowOff>0</xdr:rowOff>
    </xdr:from>
    <xdr:ext cx="2743200" cy="609600"/>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43542</xdr:colOff>
      <xdr:row>3</xdr:row>
      <xdr:rowOff>172129</xdr:rowOff>
    </xdr:from>
    <xdr:to>
      <xdr:col>11</xdr:col>
      <xdr:colOff>598714</xdr:colOff>
      <xdr:row>33</xdr:row>
      <xdr:rowOff>13607</xdr:rowOff>
    </xdr:to>
    <xdr:graphicFrame macro="">
      <xdr:nvGraphicFramePr>
        <xdr:cNvPr id="4" name="Chart 3">
          <a:extLst>
            <a:ext uri="{FF2B5EF4-FFF2-40B4-BE49-F238E27FC236}">
              <a16:creationId xmlns:a16="http://schemas.microsoft.com/office/drawing/2014/main" id="{A7D752D7-549D-2388-04FD-61AB56A12A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173037</xdr:rowOff>
    </xdr:from>
    <xdr:to>
      <xdr:col>16</xdr:col>
      <xdr:colOff>590550</xdr:colOff>
      <xdr:row>29</xdr:row>
      <xdr:rowOff>19050</xdr:rowOff>
    </xdr:to>
    <xdr:graphicFrame macro="">
      <xdr:nvGraphicFramePr>
        <xdr:cNvPr id="2" name="Chart 1">
          <a:extLst>
            <a:ext uri="{FF2B5EF4-FFF2-40B4-BE49-F238E27FC236}">
              <a16:creationId xmlns:a16="http://schemas.microsoft.com/office/drawing/2014/main" id="{9BD8E361-C93D-8D48-21C8-B0BB48E134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50346</xdr:rowOff>
    </xdr:from>
    <xdr:to>
      <xdr:col>14</xdr:col>
      <xdr:colOff>340179</xdr:colOff>
      <xdr:row>34</xdr:row>
      <xdr:rowOff>40822</xdr:rowOff>
    </xdr:to>
    <xdr:graphicFrame macro="">
      <xdr:nvGraphicFramePr>
        <xdr:cNvPr id="7" name="Chart 6">
          <a:extLst>
            <a:ext uri="{FF2B5EF4-FFF2-40B4-BE49-F238E27FC236}">
              <a16:creationId xmlns:a16="http://schemas.microsoft.com/office/drawing/2014/main" id="{87E093EF-AC77-1C6B-E046-DA9D6AD196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0.18992</cdr:x>
      <cdr:y>0.28347</cdr:y>
    </cdr:from>
    <cdr:to>
      <cdr:x>0.43758</cdr:x>
      <cdr:y>0.41836</cdr:y>
    </cdr:to>
    <cdr:sp macro="" textlink="">
      <cdr:nvSpPr>
        <cdr:cNvPr id="2" name="TextBox 1" descr="Ballylumford power station&#10;re-opened following &#10;conversion from oil to gas&#10;" title="Text box 1 at data point 1996"/>
        <cdr:cNvSpPr txBox="1"/>
      </cdr:nvSpPr>
      <cdr:spPr>
        <a:xfrm xmlns:a="http://schemas.openxmlformats.org/drawingml/2006/main">
          <a:off x="2632139" y="1344626"/>
          <a:ext cx="3432401" cy="63984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200">
              <a:solidFill>
                <a:sysClr val="windowText" lastClr="000000"/>
              </a:solidFill>
              <a:latin typeface="Arial" pitchFamily="34" charset="0"/>
              <a:cs typeface="Arial" pitchFamily="34" charset="0"/>
            </a:rPr>
            <a:t>Ballylumford</a:t>
          </a:r>
          <a:r>
            <a:rPr lang="en-GB" sz="1200" baseline="0">
              <a:solidFill>
                <a:sysClr val="windowText" lastClr="000000"/>
              </a:solidFill>
              <a:latin typeface="Arial" pitchFamily="34" charset="0"/>
              <a:cs typeface="Arial" pitchFamily="34" charset="0"/>
            </a:rPr>
            <a:t> power station</a:t>
          </a:r>
        </a:p>
        <a:p xmlns:a="http://schemas.openxmlformats.org/drawingml/2006/main">
          <a:r>
            <a:rPr lang="en-GB" sz="1200" baseline="0">
              <a:solidFill>
                <a:sysClr val="windowText" lastClr="000000"/>
              </a:solidFill>
              <a:latin typeface="Arial" pitchFamily="34" charset="0"/>
              <a:cs typeface="Arial" pitchFamily="34" charset="0"/>
            </a:rPr>
            <a:t>re-opened (1996) following </a:t>
          </a:r>
        </a:p>
        <a:p xmlns:a="http://schemas.openxmlformats.org/drawingml/2006/main">
          <a:r>
            <a:rPr lang="en-GB" sz="1200" baseline="0">
              <a:solidFill>
                <a:sysClr val="windowText" lastClr="000000"/>
              </a:solidFill>
              <a:latin typeface="Arial" pitchFamily="34" charset="0"/>
              <a:cs typeface="Arial" pitchFamily="34" charset="0"/>
            </a:rPr>
            <a:t>conversion from oil to gas</a:t>
          </a:r>
          <a:endParaRPr lang="en-GB" sz="1200">
            <a:solidFill>
              <a:sysClr val="windowText" lastClr="000000"/>
            </a:solidFill>
            <a:latin typeface="Arial" pitchFamily="34" charset="0"/>
            <a:cs typeface="Arial" pitchFamily="34" charset="0"/>
          </a:endParaRPr>
        </a:p>
      </cdr:txBody>
    </cdr:sp>
  </cdr:relSizeAnchor>
  <cdr:relSizeAnchor xmlns:cdr="http://schemas.openxmlformats.org/drawingml/2006/chartDrawing">
    <cdr:from>
      <cdr:x>0.25715</cdr:x>
      <cdr:y>0.14667</cdr:y>
    </cdr:from>
    <cdr:to>
      <cdr:x>0.25715</cdr:x>
      <cdr:y>0.28</cdr:y>
    </cdr:to>
    <cdr:sp macro="" textlink="">
      <cdr:nvSpPr>
        <cdr:cNvPr id="4" name="Straight Arrow Connector 3" title="Pointer line for text box 1"/>
        <cdr:cNvSpPr/>
      </cdr:nvSpPr>
      <cdr:spPr>
        <a:xfrm xmlns:a="http://schemas.openxmlformats.org/drawingml/2006/main" flipV="1">
          <a:off x="4440247" y="800916"/>
          <a:ext cx="0" cy="728055"/>
        </a:xfrm>
        <a:prstGeom xmlns:a="http://schemas.openxmlformats.org/drawingml/2006/main" prst="straightConnector1">
          <a:avLst/>
        </a:prstGeom>
        <a:ln xmlns:a="http://schemas.openxmlformats.org/drawingml/2006/main">
          <a:solidFill>
            <a:sysClr val="windowText" lastClr="000000"/>
          </a:solidFill>
          <a:headEnd type="none"/>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0.51841</cdr:x>
      <cdr:y>0.04839</cdr:y>
    </cdr:from>
    <cdr:to>
      <cdr:x>0.68709</cdr:x>
      <cdr:y>0.14177</cdr:y>
    </cdr:to>
    <cdr:sp macro="" textlink="">
      <cdr:nvSpPr>
        <cdr:cNvPr id="5" name="TextBox 1" descr="Recession led to lower&#10;demand for electricity&#10;" title="Text box 3 at data point 2009"/>
        <cdr:cNvSpPr txBox="1"/>
      </cdr:nvSpPr>
      <cdr:spPr>
        <a:xfrm xmlns:a="http://schemas.openxmlformats.org/drawingml/2006/main">
          <a:off x="6442993" y="283937"/>
          <a:ext cx="2096415" cy="5479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GB" sz="1200">
              <a:solidFill>
                <a:sysClr val="windowText" lastClr="000000"/>
              </a:solidFill>
              <a:latin typeface="Arial" pitchFamily="34" charset="0"/>
              <a:cs typeface="Arial" pitchFamily="34" charset="0"/>
            </a:rPr>
            <a:t>Recession led to lower</a:t>
          </a:r>
        </a:p>
        <a:p xmlns:a="http://schemas.openxmlformats.org/drawingml/2006/main">
          <a:r>
            <a:rPr lang="en-GB" sz="1200">
              <a:solidFill>
                <a:sysClr val="windowText" lastClr="000000"/>
              </a:solidFill>
              <a:latin typeface="Arial" pitchFamily="34" charset="0"/>
              <a:cs typeface="Arial" pitchFamily="34" charset="0"/>
            </a:rPr>
            <a:t>demand for electricity</a:t>
          </a:r>
        </a:p>
      </cdr:txBody>
    </cdr:sp>
  </cdr:relSizeAnchor>
  <cdr:relSizeAnchor xmlns:cdr="http://schemas.openxmlformats.org/drawingml/2006/chartDrawing">
    <cdr:from>
      <cdr:x>0.53679</cdr:x>
      <cdr:y>0.36861</cdr:y>
    </cdr:from>
    <cdr:to>
      <cdr:x>0.81175</cdr:x>
      <cdr:y>0.4869</cdr:y>
    </cdr:to>
    <cdr:sp macro="" textlink="">
      <cdr:nvSpPr>
        <cdr:cNvPr id="6" name="TextBox 1" descr="Moyle Interconnector operational&#10;and chemical industry plant closed&#10;" title="Text box 4 at data point 2010"/>
        <cdr:cNvSpPr txBox="1"/>
      </cdr:nvSpPr>
      <cdr:spPr>
        <a:xfrm xmlns:a="http://schemas.openxmlformats.org/drawingml/2006/main">
          <a:off x="6671393" y="2162870"/>
          <a:ext cx="3417300" cy="69408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200">
              <a:solidFill>
                <a:sysClr val="windowText" lastClr="000000"/>
              </a:solidFill>
              <a:latin typeface="Arial" pitchFamily="34" charset="0"/>
              <a:cs typeface="Arial" pitchFamily="34" charset="0"/>
            </a:rPr>
            <a:t>Two successive</a:t>
          </a:r>
          <a:r>
            <a:rPr lang="en-GB" sz="1200" baseline="0">
              <a:solidFill>
                <a:sysClr val="windowText" lastClr="000000"/>
              </a:solidFill>
              <a:latin typeface="Arial" pitchFamily="34" charset="0"/>
              <a:cs typeface="Arial" pitchFamily="34" charset="0"/>
            </a:rPr>
            <a:t> cold winters </a:t>
          </a:r>
        </a:p>
        <a:p xmlns:a="http://schemas.openxmlformats.org/drawingml/2006/main">
          <a:r>
            <a:rPr lang="en-GB" sz="1200" baseline="0">
              <a:solidFill>
                <a:sysClr val="windowText" lastClr="000000"/>
              </a:solidFill>
              <a:latin typeface="Arial" pitchFamily="34" charset="0"/>
              <a:cs typeface="Arial" pitchFamily="34" charset="0"/>
            </a:rPr>
            <a:t>meant higher demand for heating</a:t>
          </a:r>
          <a:endParaRPr lang="en-GB" sz="1200">
            <a:solidFill>
              <a:sysClr val="windowText" lastClr="000000"/>
            </a:solidFill>
            <a:latin typeface="Arial" pitchFamily="34" charset="0"/>
            <a:cs typeface="Arial" pitchFamily="34" charset="0"/>
          </a:endParaRPr>
        </a:p>
      </cdr:txBody>
    </cdr:sp>
  </cdr:relSizeAnchor>
  <cdr:relSizeAnchor xmlns:cdr="http://schemas.openxmlformats.org/drawingml/2006/chartDrawing">
    <cdr:from>
      <cdr:x>0.31787</cdr:x>
      <cdr:y>0.49251</cdr:y>
    </cdr:from>
    <cdr:to>
      <cdr:x>0.61099</cdr:x>
      <cdr:y>0.59627</cdr:y>
    </cdr:to>
    <cdr:sp macro="" textlink="">
      <cdr:nvSpPr>
        <cdr:cNvPr id="11" name="TextBox 1" descr="Moyle Interconnector operational&#10;and chemical industry plant closed&#10;" title="Text box 2 at data point 2002"/>
        <cdr:cNvSpPr txBox="1"/>
      </cdr:nvSpPr>
      <cdr:spPr>
        <a:xfrm xmlns:a="http://schemas.openxmlformats.org/drawingml/2006/main">
          <a:off x="3950607" y="2889891"/>
          <a:ext cx="3642998" cy="60883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GB" sz="1200">
              <a:solidFill>
                <a:sysClr val="windowText" lastClr="000000"/>
              </a:solidFill>
              <a:latin typeface="Arial" pitchFamily="34" charset="0"/>
              <a:cs typeface="Arial" pitchFamily="34" charset="0"/>
            </a:rPr>
            <a:t>Moyle Interconnector operational</a:t>
          </a:r>
        </a:p>
        <a:p xmlns:a="http://schemas.openxmlformats.org/drawingml/2006/main">
          <a:r>
            <a:rPr lang="en-GB" sz="1200">
              <a:solidFill>
                <a:sysClr val="windowText" lastClr="000000"/>
              </a:solidFill>
              <a:latin typeface="Arial" pitchFamily="34" charset="0"/>
              <a:cs typeface="Arial" pitchFamily="34" charset="0"/>
            </a:rPr>
            <a:t>and chemical industry plant closed</a:t>
          </a:r>
        </a:p>
      </cdr:txBody>
    </cdr:sp>
  </cdr:relSizeAnchor>
  <cdr:relSizeAnchor xmlns:cdr="http://schemas.openxmlformats.org/drawingml/2006/chartDrawing">
    <cdr:from>
      <cdr:x>0.36837</cdr:x>
      <cdr:y>0.19612</cdr:y>
    </cdr:from>
    <cdr:to>
      <cdr:x>0.3693</cdr:x>
      <cdr:y>0.48892</cdr:y>
    </cdr:to>
    <cdr:sp macro="" textlink="">
      <cdr:nvSpPr>
        <cdr:cNvPr id="12" name="Straight Arrow Connector 11" title="Pointer line for text box 2"/>
        <cdr:cNvSpPr/>
      </cdr:nvSpPr>
      <cdr:spPr>
        <a:xfrm xmlns:a="http://schemas.openxmlformats.org/drawingml/2006/main" flipH="1" flipV="1">
          <a:off x="6360797" y="1070933"/>
          <a:ext cx="16059" cy="1598848"/>
        </a:xfrm>
        <a:prstGeom xmlns:a="http://schemas.openxmlformats.org/drawingml/2006/main" prst="straightConnector1">
          <a:avLst/>
        </a:prstGeom>
        <a:noFill xmlns:a="http://schemas.openxmlformats.org/drawingml/2006/main"/>
        <a:ln xmlns:a="http://schemas.openxmlformats.org/drawingml/2006/main" w="9525" cap="flat" cmpd="sng" algn="ctr">
          <a:solidFill>
            <a:sysClr val="windowText" lastClr="000000"/>
          </a:solidFill>
          <a:prstDash val="solid"/>
          <a:headEnd type="none"/>
          <a:tailEnd type="triangle"/>
        </a:ln>
        <a:effectLst xmlns:a="http://schemas.openxmlformats.org/drawingml/2006/ma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endParaRPr lang="en-US"/>
        </a:p>
      </cdr:txBody>
    </cdr:sp>
  </cdr:relSizeAnchor>
  <cdr:relSizeAnchor xmlns:cdr="http://schemas.openxmlformats.org/drawingml/2006/chartDrawing">
    <cdr:from>
      <cdr:x>0.56308</cdr:x>
      <cdr:y>0.12795</cdr:y>
    </cdr:from>
    <cdr:to>
      <cdr:x>0.56345</cdr:x>
      <cdr:y>0.2079</cdr:y>
    </cdr:to>
    <cdr:cxnSp macro="">
      <cdr:nvCxnSpPr>
        <cdr:cNvPr id="7" name="Straight Arrow Connector 6" descr="Pointer line for text box 3">
          <a:extLst xmlns:a="http://schemas.openxmlformats.org/drawingml/2006/main">
            <a:ext uri="{FF2B5EF4-FFF2-40B4-BE49-F238E27FC236}">
              <a16:creationId xmlns:a16="http://schemas.microsoft.com/office/drawing/2014/main" id="{72D8E713-2EBC-77BA-FEC7-9EDF4830954D}"/>
            </a:ext>
          </a:extLst>
        </cdr:cNvPr>
        <cdr:cNvCxnSpPr/>
      </cdr:nvCxnSpPr>
      <cdr:spPr>
        <a:xfrm xmlns:a="http://schemas.openxmlformats.org/drawingml/2006/main">
          <a:off x="9723000" y="698677"/>
          <a:ext cx="6389" cy="436571"/>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0.59108</cdr:x>
      <cdr:y>0.24549</cdr:y>
    </cdr:from>
    <cdr:to>
      <cdr:x>0.59216</cdr:x>
      <cdr:y>0.37786</cdr:y>
    </cdr:to>
    <cdr:cxnSp macro="">
      <cdr:nvCxnSpPr>
        <cdr:cNvPr id="13" name="Straight Arrow Connector 12" descr="Pointer line for text box 4">
          <a:extLst xmlns:a="http://schemas.openxmlformats.org/drawingml/2006/main">
            <a:ext uri="{FF2B5EF4-FFF2-40B4-BE49-F238E27FC236}">
              <a16:creationId xmlns:a16="http://schemas.microsoft.com/office/drawing/2014/main" id="{E4EFB1C9-CCD1-A934-F872-2DD198108439}"/>
            </a:ext>
          </a:extLst>
        </cdr:cNvPr>
        <cdr:cNvCxnSpPr/>
      </cdr:nvCxnSpPr>
      <cdr:spPr>
        <a:xfrm xmlns:a="http://schemas.openxmlformats.org/drawingml/2006/main" flipH="1" flipV="1">
          <a:off x="10206523" y="1340534"/>
          <a:ext cx="18649" cy="722812"/>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0.84855</cdr:x>
      <cdr:y>0.42742</cdr:y>
    </cdr:from>
    <cdr:to>
      <cdr:x>0.91949</cdr:x>
      <cdr:y>0.53078</cdr:y>
    </cdr:to>
    <cdr:sp macro="" textlink="">
      <cdr:nvSpPr>
        <cdr:cNvPr id="3" name="TextBox 1" descr="Text box 5 at data point 2020&#10;&#10;COVID-19 pandemic&#10;">
          <a:extLst xmlns:a="http://schemas.openxmlformats.org/drawingml/2006/main">
            <a:ext uri="{FF2B5EF4-FFF2-40B4-BE49-F238E27FC236}">
              <a16:creationId xmlns:a16="http://schemas.microsoft.com/office/drawing/2014/main" id="{C1A29DD9-76BB-8C15-3F68-C8BD73BED8FB}"/>
            </a:ext>
          </a:extLst>
        </cdr:cNvPr>
        <cdr:cNvSpPr txBox="1"/>
      </cdr:nvSpPr>
      <cdr:spPr>
        <a:xfrm xmlns:a="http://schemas.openxmlformats.org/drawingml/2006/main">
          <a:off x="14652230" y="2333927"/>
          <a:ext cx="1224954" cy="5644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200">
              <a:solidFill>
                <a:sysClr val="windowText" lastClr="000000"/>
              </a:solidFill>
              <a:latin typeface="Arial" pitchFamily="34" charset="0"/>
              <a:cs typeface="Arial" pitchFamily="34" charset="0"/>
            </a:rPr>
            <a:t>COVID-19</a:t>
          </a:r>
          <a:r>
            <a:rPr lang="en-GB" sz="1200" baseline="0">
              <a:solidFill>
                <a:sysClr val="windowText" lastClr="000000"/>
              </a:solidFill>
              <a:latin typeface="Arial" pitchFamily="34" charset="0"/>
              <a:cs typeface="Arial" pitchFamily="34" charset="0"/>
            </a:rPr>
            <a:t> pandemic</a:t>
          </a:r>
          <a:endParaRPr lang="en-GB" sz="1200">
            <a:solidFill>
              <a:sysClr val="windowText" lastClr="000000"/>
            </a:solidFill>
            <a:latin typeface="Arial" pitchFamily="34" charset="0"/>
            <a:cs typeface="Arial" pitchFamily="34" charset="0"/>
          </a:endParaRPr>
        </a:p>
      </cdr:txBody>
    </cdr:sp>
  </cdr:relSizeAnchor>
  <cdr:relSizeAnchor xmlns:cdr="http://schemas.openxmlformats.org/drawingml/2006/chartDrawing">
    <cdr:from>
      <cdr:x>0.87025</cdr:x>
      <cdr:y>0.33012</cdr:y>
    </cdr:from>
    <cdr:to>
      <cdr:x>0.87025</cdr:x>
      <cdr:y>0.41033</cdr:y>
    </cdr:to>
    <cdr:cxnSp macro="">
      <cdr:nvCxnSpPr>
        <cdr:cNvPr id="8" name="Straight Arrow Connector 7" descr="Pointer line for text box 5">
          <a:extLst xmlns:a="http://schemas.openxmlformats.org/drawingml/2006/main">
            <a:ext uri="{FF2B5EF4-FFF2-40B4-BE49-F238E27FC236}">
              <a16:creationId xmlns:a16="http://schemas.microsoft.com/office/drawing/2014/main" id="{8D7C7429-8C3B-6ECC-813F-A3994A1E308C}"/>
            </a:ext>
          </a:extLst>
        </cdr:cNvPr>
        <cdr:cNvCxnSpPr/>
      </cdr:nvCxnSpPr>
      <cdr:spPr>
        <a:xfrm xmlns:a="http://schemas.openxmlformats.org/drawingml/2006/main" flipV="1">
          <a:off x="15026965" y="1802649"/>
          <a:ext cx="0" cy="437991"/>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0</xdr:col>
      <xdr:colOff>93662</xdr:colOff>
      <xdr:row>3</xdr:row>
      <xdr:rowOff>112712</xdr:rowOff>
    </xdr:from>
    <xdr:to>
      <xdr:col>7</xdr:col>
      <xdr:colOff>476250</xdr:colOff>
      <xdr:row>22</xdr:row>
      <xdr:rowOff>66675</xdr:rowOff>
    </xdr:to>
    <xdr:graphicFrame macro="">
      <xdr:nvGraphicFramePr>
        <xdr:cNvPr id="2" name="Chart 1">
          <a:extLst>
            <a:ext uri="{FF2B5EF4-FFF2-40B4-BE49-F238E27FC236}">
              <a16:creationId xmlns:a16="http://schemas.microsoft.com/office/drawing/2014/main" id="{5ED8AC9B-7C8A-280B-E9DC-B3BCFE73AD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0.35991</cdr:x>
      <cdr:y>0.27081</cdr:y>
    </cdr:from>
    <cdr:to>
      <cdr:x>0.64116</cdr:x>
      <cdr:y>0.72081</cdr:y>
    </cdr:to>
    <cdr:sp macro="" textlink="">
      <cdr:nvSpPr>
        <cdr:cNvPr id="2" name="TextBox 1" descr="Million tonnes of carbon dioxide equivalent" title="Text box in centre of doughnut chart"/>
        <cdr:cNvSpPr txBox="1"/>
      </cdr:nvSpPr>
      <cdr:spPr>
        <a:xfrm xmlns:a="http://schemas.openxmlformats.org/drawingml/2006/main">
          <a:off x="2073088" y="974912"/>
          <a:ext cx="1620000" cy="16200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3200" b="1"/>
            <a:t>18.4 </a:t>
          </a:r>
        </a:p>
        <a:p xmlns:a="http://schemas.openxmlformats.org/drawingml/2006/main">
          <a:pPr algn="ctr"/>
          <a:r>
            <a:rPr lang="en-GB" sz="1600" b="1"/>
            <a:t>million tonnes of </a:t>
          </a:r>
        </a:p>
        <a:p xmlns:a="http://schemas.openxmlformats.org/drawingml/2006/main">
          <a:pPr algn="ctr"/>
          <a:r>
            <a:rPr lang="en-GB" sz="1600" b="1"/>
            <a:t>carbon dioxide</a:t>
          </a:r>
        </a:p>
        <a:p xmlns:a="http://schemas.openxmlformats.org/drawingml/2006/main">
          <a:pPr algn="ctr"/>
          <a:r>
            <a:rPr lang="en-GB" sz="1600" b="1"/>
            <a:t>equivalent </a:t>
          </a:r>
        </a:p>
        <a:p xmlns:a="http://schemas.openxmlformats.org/drawingml/2006/main">
          <a:pPr algn="ctr"/>
          <a:r>
            <a:rPr lang="en-GB" sz="1600" b="1"/>
            <a:t>(CO</a:t>
          </a:r>
          <a:r>
            <a:rPr lang="en-GB" sz="1600" b="1" baseline="-25000"/>
            <a:t>2</a:t>
          </a:r>
          <a:r>
            <a:rPr lang="en-GB" sz="1600" b="1"/>
            <a:t>e)</a:t>
          </a:r>
        </a:p>
      </cdr:txBody>
    </cdr:sp>
  </cdr:relSizeAnchor>
  <cdr:relSizeAnchor xmlns:cdr="http://schemas.openxmlformats.org/drawingml/2006/chartDrawing">
    <cdr:from>
      <cdr:x>0.12706</cdr:x>
      <cdr:y>0</cdr:y>
    </cdr:from>
    <cdr:to>
      <cdr:x>0.40234</cdr:x>
      <cdr:y>0.11</cdr:y>
    </cdr:to>
    <cdr:sp macro="" textlink="">
      <cdr:nvSpPr>
        <cdr:cNvPr id="3" name="TextBox 1"/>
        <cdr:cNvSpPr txBox="1"/>
      </cdr:nvSpPr>
      <cdr:spPr>
        <a:xfrm xmlns:a="http://schemas.openxmlformats.org/drawingml/2006/main">
          <a:off x="806823" y="0"/>
          <a:ext cx="1748117" cy="403412"/>
        </a:xfrm>
        <a:prstGeom xmlns:a="http://schemas.openxmlformats.org/drawingml/2006/main" prst="rect">
          <a:avLst/>
        </a:prstGeom>
      </cdr:spPr>
      <cdr:txBody>
        <a:bodyPr xmlns:a="http://schemas.openxmlformats.org/drawingml/2006/main" wrap="none" rtlCol="0" anchor="ctr" anchorCtr="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1200" b="0">
              <a:solidFill>
                <a:sysClr val="windowText" lastClr="000000"/>
              </a:solidFill>
              <a:latin typeface="Arial" pitchFamily="34" charset="0"/>
              <a:cs typeface="Arial" pitchFamily="34" charset="0"/>
            </a:rPr>
            <a:t>Nitrous Oxide </a:t>
          </a:r>
          <a:r>
            <a:rPr lang="en-GB" sz="1200" b="0" baseline="0">
              <a:solidFill>
                <a:sysClr val="windowText" lastClr="000000"/>
              </a:solidFill>
              <a:latin typeface="Arial" pitchFamily="34" charset="0"/>
              <a:cs typeface="Arial" pitchFamily="34" charset="0"/>
            </a:rPr>
            <a:t>(N</a:t>
          </a:r>
          <a:r>
            <a:rPr lang="en-GB" sz="1200" b="0" baseline="-25000">
              <a:solidFill>
                <a:sysClr val="windowText" lastClr="000000"/>
              </a:solidFill>
              <a:latin typeface="Arial" pitchFamily="34" charset="0"/>
              <a:cs typeface="Arial" pitchFamily="34" charset="0"/>
            </a:rPr>
            <a:t>2</a:t>
          </a:r>
          <a:r>
            <a:rPr lang="en-GB" sz="1200" b="0" baseline="0">
              <a:solidFill>
                <a:sysClr val="windowText" lastClr="000000"/>
              </a:solidFill>
              <a:latin typeface="Arial" pitchFamily="34" charset="0"/>
              <a:cs typeface="Arial" pitchFamily="34" charset="0"/>
            </a:rPr>
            <a:t>O)</a:t>
          </a:r>
        </a:p>
        <a:p xmlns:a="http://schemas.openxmlformats.org/drawingml/2006/main">
          <a:pPr algn="ctr"/>
          <a:r>
            <a:rPr lang="en-GB" sz="1200" b="0" baseline="0">
              <a:solidFill>
                <a:sysClr val="windowText" lastClr="000000"/>
              </a:solidFill>
              <a:latin typeface="Arial" pitchFamily="34" charset="0"/>
              <a:cs typeface="Arial" pitchFamily="34" charset="0"/>
            </a:rPr>
            <a:t>8.0%</a:t>
          </a:r>
          <a:endParaRPr lang="en-GB" sz="1200" b="0">
            <a:solidFill>
              <a:sysClr val="windowText" lastClr="000000"/>
            </a:solidFill>
            <a:latin typeface="Arial" pitchFamily="34" charset="0"/>
            <a:cs typeface="Arial" pitchFamily="34" charset="0"/>
          </a:endParaRPr>
        </a:p>
      </cdr:txBody>
    </cdr:sp>
  </cdr:relSizeAnchor>
  <cdr:relSizeAnchor xmlns:cdr="http://schemas.openxmlformats.org/drawingml/2006/chartDrawing">
    <cdr:from>
      <cdr:x>0.02235</cdr:x>
      <cdr:y>0.40489</cdr:y>
    </cdr:from>
    <cdr:to>
      <cdr:x>0.22857</cdr:x>
      <cdr:y>0.52354</cdr:y>
    </cdr:to>
    <cdr:sp macro="" textlink="">
      <cdr:nvSpPr>
        <cdr:cNvPr id="4" name="TextBox 1"/>
        <cdr:cNvSpPr txBox="1"/>
      </cdr:nvSpPr>
      <cdr:spPr>
        <a:xfrm xmlns:a="http://schemas.openxmlformats.org/drawingml/2006/main">
          <a:off x="142217" y="1427326"/>
          <a:ext cx="1312210" cy="41826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1200" b="0">
              <a:solidFill>
                <a:sysClr val="windowText" lastClr="000000"/>
              </a:solidFill>
              <a:latin typeface="Arial" pitchFamily="34" charset="0"/>
              <a:cs typeface="Arial" pitchFamily="34" charset="0"/>
            </a:rPr>
            <a:t>Methane </a:t>
          </a:r>
          <a:r>
            <a:rPr lang="en-GB" sz="1200" b="0" baseline="0">
              <a:solidFill>
                <a:sysClr val="windowText" lastClr="000000"/>
              </a:solidFill>
              <a:latin typeface="Arial" pitchFamily="34" charset="0"/>
              <a:cs typeface="Arial" pitchFamily="34" charset="0"/>
            </a:rPr>
            <a:t>(CH</a:t>
          </a:r>
          <a:r>
            <a:rPr lang="en-GB" sz="1200" b="0" baseline="-25000">
              <a:solidFill>
                <a:sysClr val="windowText" lastClr="000000"/>
              </a:solidFill>
              <a:latin typeface="Arial" pitchFamily="34" charset="0"/>
              <a:cs typeface="Arial" pitchFamily="34" charset="0"/>
            </a:rPr>
            <a:t>4</a:t>
          </a:r>
          <a:r>
            <a:rPr lang="en-GB" sz="1200" b="0" baseline="0">
              <a:solidFill>
                <a:sysClr val="windowText" lastClr="000000"/>
              </a:solidFill>
              <a:latin typeface="Arial" pitchFamily="34" charset="0"/>
              <a:cs typeface="Arial" pitchFamily="34" charset="0"/>
            </a:rPr>
            <a:t>)</a:t>
          </a:r>
        </a:p>
        <a:p xmlns:a="http://schemas.openxmlformats.org/drawingml/2006/main">
          <a:pPr algn="ctr"/>
          <a:r>
            <a:rPr lang="en-GB" sz="1200" b="0" baseline="0">
              <a:solidFill>
                <a:sysClr val="windowText" lastClr="000000"/>
              </a:solidFill>
              <a:latin typeface="Arial" pitchFamily="34" charset="0"/>
              <a:cs typeface="Arial" pitchFamily="34" charset="0"/>
            </a:rPr>
            <a:t>29.5%</a:t>
          </a:r>
          <a:endParaRPr lang="en-GB" sz="1200" b="0">
            <a:solidFill>
              <a:sysClr val="windowText" lastClr="000000"/>
            </a:solidFill>
            <a:latin typeface="Arial" pitchFamily="34" charset="0"/>
            <a:cs typeface="Arial" pitchFamily="34" charset="0"/>
          </a:endParaRPr>
        </a:p>
      </cdr:txBody>
    </cdr:sp>
  </cdr:relSizeAnchor>
  <cdr:relSizeAnchor xmlns:cdr="http://schemas.openxmlformats.org/drawingml/2006/chartDrawing">
    <cdr:from>
      <cdr:x>0.71645</cdr:x>
      <cdr:y>0.78022</cdr:y>
    </cdr:from>
    <cdr:to>
      <cdr:x>0.95294</cdr:x>
      <cdr:y>0.93074</cdr:y>
    </cdr:to>
    <cdr:sp macro="" textlink="">
      <cdr:nvSpPr>
        <cdr:cNvPr id="5" name="TextBox 1"/>
        <cdr:cNvSpPr txBox="1"/>
      </cdr:nvSpPr>
      <cdr:spPr>
        <a:xfrm xmlns:a="http://schemas.openxmlformats.org/drawingml/2006/main">
          <a:off x="4549588" y="2861235"/>
          <a:ext cx="1501765" cy="5520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1200" b="0">
              <a:solidFill>
                <a:sysClr val="windowText" lastClr="000000"/>
              </a:solidFill>
              <a:latin typeface="Arial" pitchFamily="34" charset="0"/>
              <a:cs typeface="Arial" pitchFamily="34" charset="0"/>
            </a:rPr>
            <a:t>Carbon Dioxide</a:t>
          </a:r>
          <a:r>
            <a:rPr lang="en-GB" sz="1200" b="0" baseline="0">
              <a:solidFill>
                <a:sysClr val="windowText" lastClr="000000"/>
              </a:solidFill>
              <a:latin typeface="Arial" pitchFamily="34" charset="0"/>
              <a:cs typeface="Arial" pitchFamily="34" charset="0"/>
            </a:rPr>
            <a:t> (CO</a:t>
          </a:r>
          <a:r>
            <a:rPr lang="en-GB" sz="1200" b="0" baseline="-25000">
              <a:solidFill>
                <a:sysClr val="windowText" lastClr="000000"/>
              </a:solidFill>
              <a:latin typeface="Arial" pitchFamily="34" charset="0"/>
              <a:cs typeface="Arial" pitchFamily="34" charset="0"/>
            </a:rPr>
            <a:t>2</a:t>
          </a:r>
          <a:r>
            <a:rPr lang="en-GB" sz="1200" b="0" baseline="0">
              <a:solidFill>
                <a:sysClr val="windowText" lastClr="000000"/>
              </a:solidFill>
              <a:latin typeface="Arial" pitchFamily="34" charset="0"/>
              <a:cs typeface="Arial" pitchFamily="34" charset="0"/>
            </a:rPr>
            <a:t>)</a:t>
          </a:r>
        </a:p>
        <a:p xmlns:a="http://schemas.openxmlformats.org/drawingml/2006/main">
          <a:pPr algn="ctr"/>
          <a:r>
            <a:rPr lang="en-GB" sz="1200" b="0" baseline="0">
              <a:solidFill>
                <a:sysClr val="windowText" lastClr="000000"/>
              </a:solidFill>
              <a:latin typeface="Arial" pitchFamily="34" charset="0"/>
              <a:cs typeface="Arial" pitchFamily="34" charset="0"/>
            </a:rPr>
            <a:t>61.5%</a:t>
          </a:r>
          <a:endParaRPr lang="en-GB" sz="1200" b="0">
            <a:solidFill>
              <a:sysClr val="windowText" lastClr="000000"/>
            </a:solidFill>
            <a:latin typeface="Arial" pitchFamily="34" charset="0"/>
            <a:cs typeface="Arial" pitchFamily="34" charset="0"/>
          </a:endParaRPr>
        </a:p>
      </cdr:txBody>
    </cdr:sp>
  </cdr:relSizeAnchor>
  <cdr:relSizeAnchor xmlns:cdr="http://schemas.openxmlformats.org/drawingml/2006/chartDrawing">
    <cdr:from>
      <cdr:x>0.65136</cdr:x>
      <cdr:y>0.0163</cdr:y>
    </cdr:from>
    <cdr:to>
      <cdr:x>0.94318</cdr:x>
      <cdr:y>0.13649</cdr:y>
    </cdr:to>
    <cdr:sp macro="" textlink="">
      <cdr:nvSpPr>
        <cdr:cNvPr id="6" name="TextBox 1"/>
        <cdr:cNvSpPr txBox="1"/>
      </cdr:nvSpPr>
      <cdr:spPr>
        <a:xfrm xmlns:a="http://schemas.openxmlformats.org/drawingml/2006/main">
          <a:off x="4136233" y="59765"/>
          <a:ext cx="1853109" cy="44076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1200" b="0">
              <a:solidFill>
                <a:sysClr val="windowText" lastClr="000000"/>
              </a:solidFill>
              <a:latin typeface="Arial" pitchFamily="34" charset="0"/>
              <a:cs typeface="Arial" pitchFamily="34" charset="0"/>
            </a:rPr>
            <a:t>Hydrofluorocarbons </a:t>
          </a:r>
          <a:r>
            <a:rPr lang="en-GB" sz="1200" b="0" baseline="0">
              <a:solidFill>
                <a:sysClr val="windowText" lastClr="000000"/>
              </a:solidFill>
              <a:latin typeface="Arial" pitchFamily="34" charset="0"/>
              <a:cs typeface="Arial" pitchFamily="34" charset="0"/>
            </a:rPr>
            <a:t>(HFCs)</a:t>
          </a:r>
        </a:p>
        <a:p xmlns:a="http://schemas.openxmlformats.org/drawingml/2006/main">
          <a:pPr algn="ctr"/>
          <a:r>
            <a:rPr lang="en-GB" sz="1200" b="0" baseline="0">
              <a:solidFill>
                <a:sysClr val="windowText" lastClr="000000"/>
              </a:solidFill>
              <a:latin typeface="Arial" pitchFamily="34" charset="0"/>
              <a:cs typeface="Arial" pitchFamily="34" charset="0"/>
            </a:rPr>
            <a:t>0.9%</a:t>
          </a:r>
          <a:endParaRPr lang="en-GB" sz="1200" b="0">
            <a:solidFill>
              <a:sysClr val="windowText" lastClr="000000"/>
            </a:solidFill>
            <a:latin typeface="Arial" pitchFamily="34" charset="0"/>
            <a:cs typeface="Arial" pitchFamily="34" charset="0"/>
          </a:endParaRPr>
        </a:p>
      </cdr:txBody>
    </cdr:sp>
  </cdr:relSizeAnchor>
  <cdr:relSizeAnchor xmlns:cdr="http://schemas.openxmlformats.org/drawingml/2006/chartDrawing">
    <cdr:from>
      <cdr:x>0.49181</cdr:x>
      <cdr:y>0.055</cdr:y>
    </cdr:from>
    <cdr:to>
      <cdr:x>0.64351</cdr:x>
      <cdr:y>0.06294</cdr:y>
    </cdr:to>
    <cdr:sp macro="" textlink="">
      <cdr:nvSpPr>
        <cdr:cNvPr id="9" name="Straight Connector 8" title="Pointer line to hydrofluorocarbons segment of doughnut chart"/>
        <cdr:cNvSpPr/>
      </cdr:nvSpPr>
      <cdr:spPr>
        <a:xfrm xmlns:a="http://schemas.openxmlformats.org/drawingml/2006/main" flipV="1">
          <a:off x="3123067" y="201707"/>
          <a:ext cx="963344" cy="29102"/>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0.31309</cdr:x>
      <cdr:y>0.07242</cdr:y>
    </cdr:from>
    <cdr:to>
      <cdr:x>0.41685</cdr:x>
      <cdr:y>0.08119</cdr:y>
    </cdr:to>
    <cdr:sp macro="" textlink="">
      <cdr:nvSpPr>
        <cdr:cNvPr id="8" name="Straight Connector 7" title="Pointer line to nitrous oxide segment of doughnut chart"/>
        <cdr:cNvSpPr/>
      </cdr:nvSpPr>
      <cdr:spPr>
        <a:xfrm xmlns:a="http://schemas.openxmlformats.org/drawingml/2006/main">
          <a:off x="2028822" y="264309"/>
          <a:ext cx="672364" cy="32008"/>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3</xdr:row>
      <xdr:rowOff>169862</xdr:rowOff>
    </xdr:from>
    <xdr:to>
      <xdr:col>5</xdr:col>
      <xdr:colOff>209550</xdr:colOff>
      <xdr:row>23</xdr:row>
      <xdr:rowOff>95250</xdr:rowOff>
    </xdr:to>
    <xdr:graphicFrame macro="">
      <xdr:nvGraphicFramePr>
        <xdr:cNvPr id="2" name="Chart 1">
          <a:extLst>
            <a:ext uri="{FF2B5EF4-FFF2-40B4-BE49-F238E27FC236}">
              <a16:creationId xmlns:a16="http://schemas.microsoft.com/office/drawing/2014/main" id="{CF385CFD-B46A-BE2C-6484-C095A5FF79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0.37482</cdr:x>
      <cdr:y>0.31615</cdr:y>
    </cdr:from>
    <cdr:to>
      <cdr:x>0.65607</cdr:x>
      <cdr:y>0.76615</cdr:y>
    </cdr:to>
    <cdr:sp macro="" textlink="">
      <cdr:nvSpPr>
        <cdr:cNvPr id="2" name="TextBox 1" descr="million tonnes of carbon dioxide equivalent" title="Text box in centre of doughnut chart"/>
        <cdr:cNvSpPr txBox="1"/>
      </cdr:nvSpPr>
      <cdr:spPr>
        <a:xfrm xmlns:a="http://schemas.openxmlformats.org/drawingml/2006/main">
          <a:off x="2681901" y="1245502"/>
          <a:ext cx="2012394" cy="177279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en-GB" sz="3200" b="1"/>
            <a:t>18.4 </a:t>
          </a:r>
        </a:p>
        <a:p xmlns:a="http://schemas.openxmlformats.org/drawingml/2006/main">
          <a:pPr algn="ctr"/>
          <a:r>
            <a:rPr lang="en-GB" sz="1600" b="1"/>
            <a:t>million tonnes of </a:t>
          </a:r>
        </a:p>
        <a:p xmlns:a="http://schemas.openxmlformats.org/drawingml/2006/main">
          <a:pPr algn="ctr"/>
          <a:r>
            <a:rPr lang="en-GB" sz="1600" b="1"/>
            <a:t>carbon dioxide</a:t>
          </a:r>
        </a:p>
        <a:p xmlns:a="http://schemas.openxmlformats.org/drawingml/2006/main">
          <a:pPr algn="ctr"/>
          <a:r>
            <a:rPr lang="en-GB" sz="1600" b="1"/>
            <a:t>equivalent </a:t>
          </a:r>
        </a:p>
        <a:p xmlns:a="http://schemas.openxmlformats.org/drawingml/2006/main">
          <a:pPr algn="ctr"/>
          <a:r>
            <a:rPr lang="en-GB" sz="1600" b="1"/>
            <a:t>(CO</a:t>
          </a:r>
          <a:r>
            <a:rPr lang="en-GB" sz="1600" b="1" baseline="-25000"/>
            <a:t>2</a:t>
          </a:r>
          <a:r>
            <a:rPr lang="en-GB" sz="1600" b="1"/>
            <a:t>e)</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133349</xdr:colOff>
      <xdr:row>5</xdr:row>
      <xdr:rowOff>44449</xdr:rowOff>
    </xdr:from>
    <xdr:to>
      <xdr:col>8</xdr:col>
      <xdr:colOff>47624</xdr:colOff>
      <xdr:row>20</xdr:row>
      <xdr:rowOff>95249</xdr:rowOff>
    </xdr:to>
    <xdr:graphicFrame macro="">
      <xdr:nvGraphicFramePr>
        <xdr:cNvPr id="3" name="Chart 2">
          <a:extLst>
            <a:ext uri="{FF2B5EF4-FFF2-40B4-BE49-F238E27FC236}">
              <a16:creationId xmlns:a16="http://schemas.microsoft.com/office/drawing/2014/main" id="{38B006A3-40B9-4906-9AF3-4F5173D023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419100</xdr:colOff>
      <xdr:row>5</xdr:row>
      <xdr:rowOff>47625</xdr:rowOff>
    </xdr:from>
    <xdr:to>
      <xdr:col>16</xdr:col>
      <xdr:colOff>238125</xdr:colOff>
      <xdr:row>20</xdr:row>
      <xdr:rowOff>101600</xdr:rowOff>
    </xdr:to>
    <xdr:graphicFrame macro="">
      <xdr:nvGraphicFramePr>
        <xdr:cNvPr id="4" name="Chart 3">
          <a:extLst>
            <a:ext uri="{FF2B5EF4-FFF2-40B4-BE49-F238E27FC236}">
              <a16:creationId xmlns:a16="http://schemas.microsoft.com/office/drawing/2014/main" id="{E1D5B6DB-7193-450F-B09F-5FDE1975EA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0</xdr:rowOff>
    </xdr:from>
    <xdr:to>
      <xdr:col>8</xdr:col>
      <xdr:colOff>9524</xdr:colOff>
      <xdr:row>37</xdr:row>
      <xdr:rowOff>85725</xdr:rowOff>
    </xdr:to>
    <xdr:graphicFrame macro="">
      <xdr:nvGraphicFramePr>
        <xdr:cNvPr id="5" name="Chart 4">
          <a:extLst>
            <a:ext uri="{FF2B5EF4-FFF2-40B4-BE49-F238E27FC236}">
              <a16:creationId xmlns:a16="http://schemas.microsoft.com/office/drawing/2014/main" id="{DC6B0BCB-DA06-4C39-80EA-6F7E6C6D5F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520700</xdr:colOff>
      <xdr:row>21</xdr:row>
      <xdr:rowOff>152400</xdr:rowOff>
    </xdr:from>
    <xdr:to>
      <xdr:col>16</xdr:col>
      <xdr:colOff>247650</xdr:colOff>
      <xdr:row>37</xdr:row>
      <xdr:rowOff>66675</xdr:rowOff>
    </xdr:to>
    <xdr:graphicFrame macro="">
      <xdr:nvGraphicFramePr>
        <xdr:cNvPr id="6" name="Chart 5">
          <a:extLst>
            <a:ext uri="{FF2B5EF4-FFF2-40B4-BE49-F238E27FC236}">
              <a16:creationId xmlns:a16="http://schemas.microsoft.com/office/drawing/2014/main" id="{B6F10C4B-C8FF-4DCF-BBE0-EC6B5324C2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228600</xdr:colOff>
      <xdr:row>39</xdr:row>
      <xdr:rowOff>161925</xdr:rowOff>
    </xdr:from>
    <xdr:to>
      <xdr:col>7</xdr:col>
      <xdr:colOff>533400</xdr:colOff>
      <xdr:row>55</xdr:row>
      <xdr:rowOff>15875</xdr:rowOff>
    </xdr:to>
    <xdr:graphicFrame macro="">
      <xdr:nvGraphicFramePr>
        <xdr:cNvPr id="7" name="Chart 6">
          <a:extLst>
            <a:ext uri="{FF2B5EF4-FFF2-40B4-BE49-F238E27FC236}">
              <a16:creationId xmlns:a16="http://schemas.microsoft.com/office/drawing/2014/main" id="{6F078E5B-12BA-43C9-9B6D-F74338A06B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533400</xdr:colOff>
      <xdr:row>39</xdr:row>
      <xdr:rowOff>114299</xdr:rowOff>
    </xdr:from>
    <xdr:to>
      <xdr:col>16</xdr:col>
      <xdr:colOff>323850</xdr:colOff>
      <xdr:row>55</xdr:row>
      <xdr:rowOff>9524</xdr:rowOff>
    </xdr:to>
    <xdr:graphicFrame macro="">
      <xdr:nvGraphicFramePr>
        <xdr:cNvPr id="8" name="Chart 7">
          <a:extLst>
            <a:ext uri="{FF2B5EF4-FFF2-40B4-BE49-F238E27FC236}">
              <a16:creationId xmlns:a16="http://schemas.microsoft.com/office/drawing/2014/main" id="{825C785A-F681-4909-8A2D-20F4463561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209550</xdr:colOff>
      <xdr:row>56</xdr:row>
      <xdr:rowOff>38100</xdr:rowOff>
    </xdr:from>
    <xdr:to>
      <xdr:col>7</xdr:col>
      <xdr:colOff>514350</xdr:colOff>
      <xdr:row>71</xdr:row>
      <xdr:rowOff>63500</xdr:rowOff>
    </xdr:to>
    <xdr:graphicFrame macro="">
      <xdr:nvGraphicFramePr>
        <xdr:cNvPr id="9" name="Chart 8">
          <a:extLst>
            <a:ext uri="{FF2B5EF4-FFF2-40B4-BE49-F238E27FC236}">
              <a16:creationId xmlns:a16="http://schemas.microsoft.com/office/drawing/2014/main" id="{2108B924-A258-49C7-9EC4-0394641FA8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56</xdr:row>
      <xdr:rowOff>0</xdr:rowOff>
    </xdr:from>
    <xdr:to>
      <xdr:col>16</xdr:col>
      <xdr:colOff>323850</xdr:colOff>
      <xdr:row>71</xdr:row>
      <xdr:rowOff>142875</xdr:rowOff>
    </xdr:to>
    <xdr:graphicFrame macro="">
      <xdr:nvGraphicFramePr>
        <xdr:cNvPr id="10" name="Chart 9">
          <a:extLst>
            <a:ext uri="{FF2B5EF4-FFF2-40B4-BE49-F238E27FC236}">
              <a16:creationId xmlns:a16="http://schemas.microsoft.com/office/drawing/2014/main" id="{C8837089-06C7-40A0-83F6-26842C6208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142875</xdr:colOff>
      <xdr:row>4</xdr:row>
      <xdr:rowOff>3174</xdr:rowOff>
    </xdr:from>
    <xdr:to>
      <xdr:col>17</xdr:col>
      <xdr:colOff>111125</xdr:colOff>
      <xdr:row>29</xdr:row>
      <xdr:rowOff>171449</xdr:rowOff>
    </xdr:to>
    <xdr:graphicFrame macro="">
      <xdr:nvGraphicFramePr>
        <xdr:cNvPr id="2" name="Chart 1">
          <a:extLst>
            <a:ext uri="{FF2B5EF4-FFF2-40B4-BE49-F238E27FC236}">
              <a16:creationId xmlns:a16="http://schemas.microsoft.com/office/drawing/2014/main" id="{994BAAE8-B33A-457A-B5B8-A90D9F595B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of_contents" displayName="table_of_contents" ref="A2:C22" totalsRowShown="0" headerRowDxfId="313" dataDxfId="312">
  <tableColumns count="3">
    <tableColumn id="1" xr3:uid="{00000000-0010-0000-0000-000001000000}" name="Worksheet name" dataDxfId="311"/>
    <tableColumn id="2" xr3:uid="{00000000-0010-0000-0000-000002000000}" name="Table/Figure number" dataDxfId="310"/>
    <tableColumn id="3" xr3:uid="{00000000-0010-0000-0000-000003000000}" name="Table/Figure name" dataDxfId="309"/>
  </tableColumns>
  <tableStyleInfo name="none"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9" displayName="Table9" ref="A4:I13" totalsRowShown="0" headerRowDxfId="183" dataDxfId="182">
  <tableColumns count="9">
    <tableColumn id="1" xr3:uid="{00000000-0010-0000-0600-000001000000}" name="Sector" dataDxfId="181"/>
    <tableColumn id="2" xr3:uid="{00000000-0010-0000-0600-000002000000}" name="CH4" dataDxfId="180"/>
    <tableColumn id="3" xr3:uid="{00000000-0010-0000-0600-000003000000}" name="CO2" dataDxfId="179"/>
    <tableColumn id="4" xr3:uid="{00000000-0010-0000-0600-000004000000}" name="N2O" dataDxfId="178"/>
    <tableColumn id="5" xr3:uid="{00000000-0010-0000-0600-000005000000}" name="HFCs" dataDxfId="177"/>
    <tableColumn id="6" xr3:uid="{00000000-0010-0000-0600-000006000000}" name="PFCs" dataDxfId="176"/>
    <tableColumn id="7" xr3:uid="{00000000-0010-0000-0600-000007000000}" name="NF3" dataDxfId="175"/>
    <tableColumn id="8" xr3:uid="{00000000-0010-0000-0600-000008000000}" name="SF6" dataDxfId="174"/>
    <tableColumn id="9" xr3:uid="{00000000-0010-0000-0600-000009000000}" name="Total" dataDxfId="173"/>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0" displayName="Table10" ref="A4:G13" totalsRowShown="0" headerRowDxfId="172" dataDxfId="171">
  <tableColumns count="7">
    <tableColumn id="1" xr3:uid="{00000000-0010-0000-0700-000001000000}" name="Sector" dataDxfId="170"/>
    <tableColumn id="2" xr3:uid="{00000000-0010-0000-0700-000002000000}" name="Base Year (1990-2023 GHGI)" dataDxfId="169"/>
    <tableColumn id="3" xr3:uid="{00000000-0010-0000-0700-000003000000}" name="Base Year (1990-2024 GHGI)" dataDxfId="168"/>
    <tableColumn id="4" xr3:uid="{00000000-0010-0000-0700-000004000000}" name="Base Year Change" dataDxfId="167">
      <calculatedColumnFormula>Table10[[#This Row],[Base Year (1990-2024 GHGI)]]-Table10[[#This Row],[Base Year (1990-2023 GHGI)]]</calculatedColumnFormula>
    </tableColumn>
    <tableColumn id="5" xr3:uid="{00000000-0010-0000-0700-000005000000}" name="2023 (1990-2023 GHGI)" dataDxfId="166"/>
    <tableColumn id="6" xr3:uid="{00000000-0010-0000-0700-000006000000}" name="2023 (1990-2024 GHGI)" dataDxfId="165"/>
    <tableColumn id="7" xr3:uid="{00000000-0010-0000-0700-000007000000}" name="2023 Change" dataDxfId="164">
      <calculatedColumnFormula>Table10[[#This Row],[2023 (1990-2024 GHGI)]]-Table10[[#This Row],[2023 (1990-2023 GHGI)]]</calculatedColumnFormula>
    </tableColumn>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11" displayName="Table11" ref="A5:B9" totalsRowShown="0" headerRowDxfId="163" dataDxfId="162">
  <tableColumns count="2">
    <tableColumn id="1" xr3:uid="{00000000-0010-0000-0800-000001000000}" name="Year" dataDxfId="161"/>
    <tableColumn id="2" xr3:uid="{00000000-0010-0000-0800-000002000000}" name="NI GHG emissions (in MtCO2e)" dataDxfId="160"/>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12" displayName="Table12" ref="A3:I13" totalsRowShown="0" headerRowDxfId="159" dataDxfId="158">
  <tableColumns count="9">
    <tableColumn id="1" xr3:uid="{00000000-0010-0000-0900-000001000000}" name="Sector" dataDxfId="157"/>
    <tableColumn id="2" xr3:uid="{00000000-0010-0000-0900-000002000000}" name="CO2" dataDxfId="156"/>
    <tableColumn id="3" xr3:uid="{00000000-0010-0000-0900-000003000000}" name="CH4" dataDxfId="155"/>
    <tableColumn id="4" xr3:uid="{00000000-0010-0000-0900-000004000000}" name="N2O" dataDxfId="154"/>
    <tableColumn id="5" xr3:uid="{00000000-0010-0000-0900-000005000000}" name="HFCs" dataDxfId="153"/>
    <tableColumn id="6" xr3:uid="{00000000-0010-0000-0900-000006000000}" name="PFCs" dataDxfId="152"/>
    <tableColumn id="7" xr3:uid="{00000000-0010-0000-0900-000007000000}" name="NF3" dataDxfId="151"/>
    <tableColumn id="8" xr3:uid="{00000000-0010-0000-0900-000008000000}" name="SF6" dataDxfId="150"/>
    <tableColumn id="9" xr3:uid="{00000000-0010-0000-0900-000009000000}" name="All gases" dataDxfId="149"/>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D9AA3EA-A10C-4293-9C1A-CA18F1EBAB9B}" name="Source_data_for_figure_6" displayName="Source_data_for_figure_6" ref="B33:AJ34" totalsRowShown="0" headerRowDxfId="148" dataDxfId="146" headerRowBorderDxfId="147" tableBorderDxfId="145" dataCellStyle="Percent">
  <tableColumns count="35">
    <tableColumn id="1" xr3:uid="{19E12BDD-4EE8-416B-BADE-845D629FF5A0}" name="1990" dataDxfId="144" dataCellStyle="Percent"/>
    <tableColumn id="26" xr3:uid="{EE403B22-050E-488C-ACE5-74274CE45615}" name="1991" dataDxfId="143" dataCellStyle="Percent"/>
    <tableColumn id="27" xr3:uid="{47F38585-6DF8-43C4-A756-CB40775287E7}" name="1992" dataDxfId="142" dataCellStyle="Percent"/>
    <tableColumn id="28" xr3:uid="{547CB221-AE17-4E47-A329-7877CA795761}" name="1993" dataDxfId="141" dataCellStyle="Percent"/>
    <tableColumn id="29" xr3:uid="{554F8434-52B4-4845-9D35-42FFF74FFD66}" name="1994" dataDxfId="140" dataCellStyle="Percent"/>
    <tableColumn id="2" xr3:uid="{B3F5BD59-E09F-4A7F-BBAB-9E852BCC30AE}" name="1995" dataDxfId="139" dataCellStyle="Percent"/>
    <tableColumn id="30" xr3:uid="{1DADFF39-6FD0-47B5-A93F-52AD3B3716EE}" name="1996" dataDxfId="138" dataCellStyle="Percent"/>
    <tableColumn id="31" xr3:uid="{D40FE103-3A96-4427-8D36-3EE49369E5B0}" name="1997" dataDxfId="137" dataCellStyle="Percent"/>
    <tableColumn id="3" xr3:uid="{9441799B-F29E-4844-A856-0E6025D8A014}" name="1998" dataDxfId="136" dataCellStyle="Percent"/>
    <tableColumn id="4" xr3:uid="{472AA1E3-97D9-4E6E-99E3-529950F18B4A}" name="1999" dataDxfId="135" dataCellStyle="Percent"/>
    <tableColumn id="5" xr3:uid="{FDA6BE88-D9EB-4A31-8FE1-CBEF85088C6F}" name="2000" dataDxfId="134" dataCellStyle="Percent"/>
    <tableColumn id="6" xr3:uid="{EE4EC296-97DE-400E-BF12-72430DA82776}" name="2001" dataDxfId="133" dataCellStyle="Percent"/>
    <tableColumn id="7" xr3:uid="{EEF145CF-28E1-4F34-BAE3-1A49B890067D}" name="2002" dataDxfId="132" dataCellStyle="Percent"/>
    <tableColumn id="8" xr3:uid="{7A0BA03E-180F-4EF7-9DBC-5390A7C8D4FE}" name="2003" dataDxfId="131" dataCellStyle="Percent"/>
    <tableColumn id="9" xr3:uid="{6FA36324-8860-4DC5-BC73-652D0E0ED2E5}" name="2004" dataDxfId="130" dataCellStyle="Percent"/>
    <tableColumn id="10" xr3:uid="{18BFA0A5-47BD-422F-B901-4FDF313D2900}" name="2005" dataDxfId="129" dataCellStyle="Percent"/>
    <tableColumn id="11" xr3:uid="{18FECDDF-B6FC-4E05-864E-1F4A03DDF308}" name="2006" dataDxfId="128" dataCellStyle="Percent"/>
    <tableColumn id="12" xr3:uid="{03D340FE-A7C1-4627-9C81-236C69CF547C}" name="2007" dataDxfId="127" dataCellStyle="Percent"/>
    <tableColumn id="13" xr3:uid="{90DD8D59-8CB6-4093-B7A4-1A85593757BC}" name="2008" dataDxfId="126" dataCellStyle="Percent"/>
    <tableColumn id="14" xr3:uid="{7557A2FE-DE8A-4587-ABCF-B1C9811D5472}" name="2009" dataDxfId="125" dataCellStyle="Percent"/>
    <tableColumn id="15" xr3:uid="{FFBC0C45-E6F8-4ECD-81F6-CD57D56BAD3C}" name="2010" dataDxfId="124" dataCellStyle="Percent"/>
    <tableColumn id="16" xr3:uid="{4273D9A0-2A6D-4BC8-A17B-4A5CD0B3FA5F}" name="2011" dataDxfId="123" dataCellStyle="Percent"/>
    <tableColumn id="17" xr3:uid="{256D1B2C-BBB3-4FAF-83F7-C589DAD79D43}" name="2012" dataDxfId="122" dataCellStyle="Percent"/>
    <tableColumn id="18" xr3:uid="{3B4B925D-7D1F-4813-A255-D087A5A28343}" name="2013" dataDxfId="121" dataCellStyle="Percent"/>
    <tableColumn id="19" xr3:uid="{AD829B1E-2C5D-4C5C-AB25-8148947E3ADE}" name="2014" dataDxfId="120" dataCellStyle="Percent"/>
    <tableColumn id="20" xr3:uid="{32C9793D-1F03-44B7-B8E1-71C863DB12AF}" name="2015" dataDxfId="119" dataCellStyle="Percent"/>
    <tableColumn id="21" xr3:uid="{A2C8602F-A00F-43E6-8A6C-9376BEB21459}" name="2016" dataDxfId="118" dataCellStyle="Percent"/>
    <tableColumn id="22" xr3:uid="{F9A28229-5CF7-4A4C-8948-22F041374360}" name="2017" dataDxfId="117" dataCellStyle="Percent"/>
    <tableColumn id="23" xr3:uid="{BC7D9C84-3B60-4CF8-9145-8CBAB99031AE}" name="2018" dataDxfId="116" dataCellStyle="Percent"/>
    <tableColumn id="24" xr3:uid="{0252372F-2F29-4AAC-92BE-3257112D8F6B}" name="2019" dataDxfId="115" dataCellStyle="Percent"/>
    <tableColumn id="25" xr3:uid="{62DB0D45-8C16-41A2-9DB0-AF9703223E67}" name="2020" dataDxfId="114" dataCellStyle="Percent"/>
    <tableColumn id="32" xr3:uid="{CA215FD2-E512-4D86-9FE5-269ABB3A436F}" name="2021" dataDxfId="113" dataCellStyle="Percent"/>
    <tableColumn id="33" xr3:uid="{27027D0D-E650-4516-9D2F-28C74B1E21F4}" name="2022" dataDxfId="112" dataCellStyle="Percent"/>
    <tableColumn id="34" xr3:uid="{B76D751F-CB5B-4E21-AB8A-E9F7E69C74D0}" name="2023" dataDxfId="111" dataCellStyle="Percent"/>
    <tableColumn id="35" xr3:uid="{8287C095-51D9-48F4-9287-1F702CCA8CCF}" name="2024" dataDxfId="110" dataCellStyle="Percent"/>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13" displayName="Table13" ref="A4:G13" totalsRowShown="0" headerRowDxfId="109" dataDxfId="108">
  <tableColumns count="7">
    <tableColumn id="1" xr3:uid="{00000000-0010-0000-0A00-000001000000}" name="Sector" dataDxfId="107"/>
    <tableColumn id="2" xr3:uid="{00000000-0010-0000-0A00-000002000000}" name="Base year" dataDxfId="106"/>
    <tableColumn id="3" xr3:uid="{00000000-0010-0000-0A00-000003000000}" name="2023" dataDxfId="105"/>
    <tableColumn id="4" xr3:uid="{00000000-0010-0000-0A00-000004000000}" name="2024" dataDxfId="104"/>
    <tableColumn id="5" xr3:uid="{00000000-0010-0000-0A00-000005000000}" name="% of total emissions, 2024" dataDxfId="103">
      <calculatedColumnFormula>Table13[[#This Row],[2024]]/D$13</calculatedColumnFormula>
    </tableColumn>
    <tableColumn id="6" xr3:uid="{00000000-0010-0000-0A00-000006000000}" name="% change Base Year to 2024" dataDxfId="102">
      <calculatedColumnFormula>(Table13[[#This Row],[2024]]-Table13[[#This Row],[Base year]])/Table13[[#This Row],[Base year]]</calculatedColumnFormula>
    </tableColumn>
    <tableColumn id="7" xr3:uid="{00000000-0010-0000-0A00-000007000000}" name="% change 2023 to 2024" dataDxfId="101">
      <calculatedColumnFormula>(Table13[[#This Row],[2024]]-Table13[[#This Row],[2023]])/Table13[[#This Row],[2023]]</calculatedColumnFormula>
    </tableColumn>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14" displayName="Table14" ref="A16:AE25" totalsRowShown="0" headerRowDxfId="100" dataDxfId="99">
  <tableColumns count="31">
    <tableColumn id="1" xr3:uid="{00000000-0010-0000-0B00-000001000000}" name="Sector" dataDxfId="98"/>
    <tableColumn id="2" xr3:uid="{00000000-0010-0000-0B00-000002000000}" name="BaseYear" dataDxfId="97"/>
    <tableColumn id="3" xr3:uid="{00000000-0010-0000-0B00-000003000000}" name="1990" dataDxfId="96"/>
    <tableColumn id="4" xr3:uid="{00000000-0010-0000-0B00-000004000000}" name="1995" dataDxfId="95"/>
    <tableColumn id="5" xr3:uid="{00000000-0010-0000-0B00-000005000000}" name="1998" dataDxfId="94"/>
    <tableColumn id="6" xr3:uid="{00000000-0010-0000-0B00-000006000000}" name="1999" dataDxfId="93"/>
    <tableColumn id="7" xr3:uid="{00000000-0010-0000-0B00-000007000000}" name="2000" dataDxfId="92"/>
    <tableColumn id="8" xr3:uid="{00000000-0010-0000-0B00-000008000000}" name="2001" dataDxfId="91"/>
    <tableColumn id="9" xr3:uid="{00000000-0010-0000-0B00-000009000000}" name="2002" dataDxfId="90"/>
    <tableColumn id="10" xr3:uid="{00000000-0010-0000-0B00-00000A000000}" name="2003" dataDxfId="89"/>
    <tableColumn id="11" xr3:uid="{00000000-0010-0000-0B00-00000B000000}" name="2004" dataDxfId="88"/>
    <tableColumn id="12" xr3:uid="{00000000-0010-0000-0B00-00000C000000}" name="2005" dataDxfId="87"/>
    <tableColumn id="13" xr3:uid="{00000000-0010-0000-0B00-00000D000000}" name="2006" dataDxfId="86"/>
    <tableColumn id="14" xr3:uid="{00000000-0010-0000-0B00-00000E000000}" name="2007" dataDxfId="85"/>
    <tableColumn id="15" xr3:uid="{00000000-0010-0000-0B00-00000F000000}" name="2008" dataDxfId="84"/>
    <tableColumn id="16" xr3:uid="{00000000-0010-0000-0B00-000010000000}" name="2009" dataDxfId="83"/>
    <tableColumn id="17" xr3:uid="{00000000-0010-0000-0B00-000011000000}" name="2010" dataDxfId="82"/>
    <tableColumn id="18" xr3:uid="{00000000-0010-0000-0B00-000012000000}" name="2011" dataDxfId="81"/>
    <tableColumn id="19" xr3:uid="{00000000-0010-0000-0B00-000013000000}" name="2012" dataDxfId="80"/>
    <tableColumn id="20" xr3:uid="{00000000-0010-0000-0B00-000014000000}" name="2013" dataDxfId="79"/>
    <tableColumn id="21" xr3:uid="{00000000-0010-0000-0B00-000015000000}" name="2014" dataDxfId="78"/>
    <tableColumn id="22" xr3:uid="{00000000-0010-0000-0B00-000016000000}" name="2015" dataDxfId="77"/>
    <tableColumn id="23" xr3:uid="{00000000-0010-0000-0B00-000017000000}" name="2016" dataDxfId="76"/>
    <tableColumn id="24" xr3:uid="{00000000-0010-0000-0B00-000018000000}" name="2017" dataDxfId="75"/>
    <tableColumn id="25" xr3:uid="{00000000-0010-0000-0B00-000019000000}" name="2018" dataDxfId="74"/>
    <tableColumn id="26" xr3:uid="{00000000-0010-0000-0B00-00001A000000}" name="2019" dataDxfId="73"/>
    <tableColumn id="27" xr3:uid="{00000000-0010-0000-0B00-00001B000000}" name="2020" dataDxfId="72"/>
    <tableColumn id="28" xr3:uid="{00000000-0010-0000-0B00-00001C000000}" name="2021" dataDxfId="71"/>
    <tableColumn id="29" xr3:uid="{00000000-0010-0000-0B00-00001D000000}" name="2022" dataDxfId="70"/>
    <tableColumn id="30" xr3:uid="{00000000-0010-0000-0B00-00001E000000}" name="2023" dataDxfId="69"/>
    <tableColumn id="31" xr3:uid="{00000000-0010-0000-0B00-00001F000000}" name="2024" dataDxfId="68"/>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15" displayName="Table15" ref="A4:AE14" totalsRowShown="0" headerRowDxfId="67" dataDxfId="66">
  <tableColumns count="31">
    <tableColumn id="1" xr3:uid="{00000000-0010-0000-0C00-000001000000}" name="National Communication sector" dataDxfId="65"/>
    <tableColumn id="2" xr3:uid="{00000000-0010-0000-0C00-000002000000}" name="BaseYear" dataDxfId="64"/>
    <tableColumn id="3" xr3:uid="{00000000-0010-0000-0C00-000003000000}" name="1990" dataDxfId="63"/>
    <tableColumn id="4" xr3:uid="{00000000-0010-0000-0C00-000004000000}" name="1995" dataDxfId="62"/>
    <tableColumn id="5" xr3:uid="{00000000-0010-0000-0C00-000005000000}" name="1998" dataDxfId="61"/>
    <tableColumn id="6" xr3:uid="{00000000-0010-0000-0C00-000006000000}" name="1999" dataDxfId="60"/>
    <tableColumn id="7" xr3:uid="{00000000-0010-0000-0C00-000007000000}" name="2000" dataDxfId="59"/>
    <tableColumn id="8" xr3:uid="{00000000-0010-0000-0C00-000008000000}" name="2001" dataDxfId="58"/>
    <tableColumn id="9" xr3:uid="{00000000-0010-0000-0C00-000009000000}" name="2002" dataDxfId="57"/>
    <tableColumn id="10" xr3:uid="{00000000-0010-0000-0C00-00000A000000}" name="2003" dataDxfId="56"/>
    <tableColumn id="11" xr3:uid="{00000000-0010-0000-0C00-00000B000000}" name="2004" dataDxfId="55"/>
    <tableColumn id="12" xr3:uid="{00000000-0010-0000-0C00-00000C000000}" name="2005" dataDxfId="54"/>
    <tableColumn id="13" xr3:uid="{00000000-0010-0000-0C00-00000D000000}" name="2006" dataDxfId="53"/>
    <tableColumn id="14" xr3:uid="{00000000-0010-0000-0C00-00000E000000}" name="2007" dataDxfId="52"/>
    <tableColumn id="15" xr3:uid="{00000000-0010-0000-0C00-00000F000000}" name="2008" dataDxfId="51"/>
    <tableColumn id="16" xr3:uid="{00000000-0010-0000-0C00-000010000000}" name="2009" dataDxfId="50"/>
    <tableColumn id="17" xr3:uid="{00000000-0010-0000-0C00-000011000000}" name="2010" dataDxfId="49"/>
    <tableColumn id="18" xr3:uid="{00000000-0010-0000-0C00-000012000000}" name="2011" dataDxfId="48"/>
    <tableColumn id="19" xr3:uid="{00000000-0010-0000-0C00-000013000000}" name="2012" dataDxfId="47"/>
    <tableColumn id="20" xr3:uid="{00000000-0010-0000-0C00-000014000000}" name="2013" dataDxfId="46"/>
    <tableColumn id="21" xr3:uid="{00000000-0010-0000-0C00-000015000000}" name="2014" dataDxfId="45"/>
    <tableColumn id="22" xr3:uid="{00000000-0010-0000-0C00-000016000000}" name="2015" dataDxfId="44"/>
    <tableColumn id="23" xr3:uid="{00000000-0010-0000-0C00-000017000000}" name="2016" dataDxfId="43"/>
    <tableColumn id="24" xr3:uid="{00000000-0010-0000-0C00-000018000000}" name="2017" dataDxfId="42"/>
    <tableColumn id="25" xr3:uid="{00000000-0010-0000-0C00-000019000000}" name="2018" dataDxfId="41"/>
    <tableColumn id="26" xr3:uid="{00000000-0010-0000-0C00-00001A000000}" name="2019" dataDxfId="40"/>
    <tableColumn id="27" xr3:uid="{00000000-0010-0000-0C00-00001B000000}" name="2020" dataDxfId="39"/>
    <tableColumn id="28" xr3:uid="{00000000-0010-0000-0C00-00001C000000}" name="2021" dataDxfId="38"/>
    <tableColumn id="29" xr3:uid="{00000000-0010-0000-0C00-00001D000000}" name="2022" dataDxfId="37"/>
    <tableColumn id="30" xr3:uid="{00000000-0010-0000-0C00-00001E000000}" name="2023" dataDxfId="36"/>
    <tableColumn id="31" xr3:uid="{00000000-0010-0000-0C00-00001F000000}" name="2024" dataDxfId="35"/>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16" displayName="Table16" ref="A4:AG158" totalsRowShown="0" headerRowDxfId="34" dataDxfId="33">
  <tableColumns count="33">
    <tableColumn id="1" xr3:uid="{00000000-0010-0000-0D00-000001000000}" name="TES Sector" dataDxfId="32"/>
    <tableColumn id="2" xr3:uid="{00000000-0010-0000-0D00-000002000000}" name="TES Subsector" dataDxfId="31"/>
    <tableColumn id="3" xr3:uid="{00000000-0010-0000-0D00-000003000000}" name="TES Category" dataDxfId="30"/>
    <tableColumn id="4" xr3:uid="{00000000-0010-0000-0D00-000004000000}" name="BaseYear" dataDxfId="29"/>
    <tableColumn id="5" xr3:uid="{00000000-0010-0000-0D00-000005000000}" name="1990" dataDxfId="28"/>
    <tableColumn id="6" xr3:uid="{00000000-0010-0000-0D00-000006000000}" name="1995" dataDxfId="27"/>
    <tableColumn id="7" xr3:uid="{00000000-0010-0000-0D00-000007000000}" name="1998" dataDxfId="26"/>
    <tableColumn id="8" xr3:uid="{00000000-0010-0000-0D00-000008000000}" name="1999" dataDxfId="25"/>
    <tableColumn id="9" xr3:uid="{00000000-0010-0000-0D00-000009000000}" name="2000" dataDxfId="24"/>
    <tableColumn id="10" xr3:uid="{00000000-0010-0000-0D00-00000A000000}" name="2001" dataDxfId="23"/>
    <tableColumn id="11" xr3:uid="{00000000-0010-0000-0D00-00000B000000}" name="2002" dataDxfId="22"/>
    <tableColumn id="12" xr3:uid="{00000000-0010-0000-0D00-00000C000000}" name="2003" dataDxfId="21"/>
    <tableColumn id="13" xr3:uid="{00000000-0010-0000-0D00-00000D000000}" name="2004" dataDxfId="20"/>
    <tableColumn id="14" xr3:uid="{00000000-0010-0000-0D00-00000E000000}" name="2005" dataDxfId="19"/>
    <tableColumn id="15" xr3:uid="{00000000-0010-0000-0D00-00000F000000}" name="2006" dataDxfId="18"/>
    <tableColumn id="16" xr3:uid="{00000000-0010-0000-0D00-000010000000}" name="2007" dataDxfId="17"/>
    <tableColumn id="17" xr3:uid="{00000000-0010-0000-0D00-000011000000}" name="2008" dataDxfId="16"/>
    <tableColumn id="18" xr3:uid="{00000000-0010-0000-0D00-000012000000}" name="2009" dataDxfId="15"/>
    <tableColumn id="19" xr3:uid="{00000000-0010-0000-0D00-000013000000}" name="2010" dataDxfId="14"/>
    <tableColumn id="20" xr3:uid="{00000000-0010-0000-0D00-000014000000}" name="2011" dataDxfId="13"/>
    <tableColumn id="21" xr3:uid="{00000000-0010-0000-0D00-000015000000}" name="2012" dataDxfId="12"/>
    <tableColumn id="22" xr3:uid="{00000000-0010-0000-0D00-000016000000}" name="2013" dataDxfId="11"/>
    <tableColumn id="23" xr3:uid="{00000000-0010-0000-0D00-000017000000}" name="2014" dataDxfId="10"/>
    <tableColumn id="24" xr3:uid="{00000000-0010-0000-0D00-000018000000}" name="2015" dataDxfId="9"/>
    <tableColumn id="25" xr3:uid="{00000000-0010-0000-0D00-000019000000}" name="2016" dataDxfId="8"/>
    <tableColumn id="26" xr3:uid="{00000000-0010-0000-0D00-00001A000000}" name="2017" dataDxfId="7"/>
    <tableColumn id="27" xr3:uid="{00000000-0010-0000-0D00-00001B000000}" name="2018" dataDxfId="6"/>
    <tableColumn id="28" xr3:uid="{00000000-0010-0000-0D00-00001C000000}" name="2019" dataDxfId="5"/>
    <tableColumn id="29" xr3:uid="{00000000-0010-0000-0D00-00001D000000}" name="2020" dataDxfId="4"/>
    <tableColumn id="30" xr3:uid="{00000000-0010-0000-0D00-00001E000000}" name="2021" dataDxfId="3"/>
    <tableColumn id="31" xr3:uid="{00000000-0010-0000-0D00-00001F000000}" name="2022" dataDxfId="2"/>
    <tableColumn id="32" xr3:uid="{00000000-0010-0000-0D00-000020000000}" name="2023" dataDxfId="1"/>
    <tableColumn id="33" xr3:uid="{00000000-0010-0000-0D00-000021000000}" name="2024" dataDxfId="0"/>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5675CCB-4CF9-4B13-8979-870882385E7C}" name="Source_data_for_figure_1_MtCO2e" displayName="Source_data_for_figure_1_MtCO2e" ref="A38:AK47" totalsRowShown="0" headerRowDxfId="308" dataDxfId="306" headerRowBorderDxfId="307" tableBorderDxfId="305">
  <tableColumns count="37">
    <tableColumn id="33" xr3:uid="{E07BA267-CD00-4089-ACC8-A5DAE389FA8E}" name="Sector" dataDxfId="304"/>
    <tableColumn id="1" xr3:uid="{50D3016C-B623-43B1-BD0C-D1EF231C6E18}" name="Base year" dataDxfId="303"/>
    <tableColumn id="2" xr3:uid="{9540A969-99AD-4A0C-A18C-CFFCDD1124E1}" name="1990" dataDxfId="302"/>
    <tableColumn id="3" xr3:uid="{214D9EE3-A16C-4BFB-991E-C2F1311919D0}" name="1991" dataDxfId="301"/>
    <tableColumn id="4" xr3:uid="{AF49B57E-D562-4FCF-98C6-55C2DEC1AFB2}" name="1992" dataDxfId="300"/>
    <tableColumn id="5" xr3:uid="{6C04647C-0077-4F3D-BCF9-0D4CDEA334A1}" name="1993" dataDxfId="299"/>
    <tableColumn id="6" xr3:uid="{880856B8-F93B-410D-9356-7FC4934D1567}" name="1994" dataDxfId="298"/>
    <tableColumn id="7" xr3:uid="{C3F3242E-E53F-47CF-9EDE-7B600B748C07}" name="1995" dataDxfId="297"/>
    <tableColumn id="8" xr3:uid="{08CB7AF3-52F4-4491-B0B5-143931F001F1}" name="1996" dataDxfId="296"/>
    <tableColumn id="9" xr3:uid="{BCCD937A-E777-42ED-9244-C7D9A287DD05}" name="1997" dataDxfId="295"/>
    <tableColumn id="10" xr3:uid="{AE6C4600-6ADB-4070-812B-8346196DCAFB}" name="1998" dataDxfId="294"/>
    <tableColumn id="11" xr3:uid="{C8239E99-B763-4B5E-BCA6-B8946BA81E82}" name="1999" dataDxfId="293"/>
    <tableColumn id="12" xr3:uid="{61B34529-5985-469E-B0F4-08BEDC5740EA}" name="2000" dataDxfId="292"/>
    <tableColumn id="13" xr3:uid="{0DE869F5-F908-4ED8-9A89-54B54CCDD79E}" name="2001" dataDxfId="291"/>
    <tableColumn id="14" xr3:uid="{46F2AF13-654E-45CD-A51A-2A4983EA5CAE}" name="2002" dataDxfId="290"/>
    <tableColumn id="15" xr3:uid="{8FCE39E3-2215-45D9-96BF-A47427D867E7}" name="2003" dataDxfId="289"/>
    <tableColumn id="16" xr3:uid="{C11FFE9E-BAF8-416C-BAF3-3471F2EDF6F8}" name="2004" dataDxfId="288"/>
    <tableColumn id="17" xr3:uid="{1D194CED-935F-4DF4-8072-46FDF532D8FD}" name="2005" dataDxfId="287"/>
    <tableColumn id="18" xr3:uid="{ED904BAB-A570-48DE-BA93-D573B59359A4}" name="2006" dataDxfId="286"/>
    <tableColumn id="19" xr3:uid="{6A704E1C-0771-4C67-AAFC-9D71C5792527}" name="2007" dataDxfId="285"/>
    <tableColumn id="20" xr3:uid="{16014BF0-24D9-4AC6-87C4-0E91CED0BB7A}" name="2008" dataDxfId="284"/>
    <tableColumn id="21" xr3:uid="{67910BBB-29B2-4852-922F-6DD58025D2D2}" name="2009" dataDxfId="283"/>
    <tableColumn id="22" xr3:uid="{4909B807-E9AD-42A4-82CA-9365A9CC7B0E}" name="2010" dataDxfId="282"/>
    <tableColumn id="23" xr3:uid="{8D0DC437-E435-4FA8-90F0-78BA1756A246}" name="2011" dataDxfId="281"/>
    <tableColumn id="24" xr3:uid="{D4D3A989-0DFD-431C-8192-9F5CD67B2C7E}" name="2012" dataDxfId="280"/>
    <tableColumn id="25" xr3:uid="{3A972C7A-626D-444C-984B-12D8F0C0191F}" name="2013" dataDxfId="279"/>
    <tableColumn id="26" xr3:uid="{A0558E54-B761-478A-A158-3B31359E5C9C}" name="2014" dataDxfId="278"/>
    <tableColumn id="27" xr3:uid="{8D9DAE05-99B1-4952-84C7-27178346C18D}" name="2015" dataDxfId="277"/>
    <tableColumn id="28" xr3:uid="{8DD1AF29-71CF-4F35-A1F9-D4A05D4CE5BB}" name="2016" dataDxfId="276"/>
    <tableColumn id="29" xr3:uid="{89C08BC8-FA66-4DB5-9E8D-7104E5959446}" name="2017" dataDxfId="275"/>
    <tableColumn id="30" xr3:uid="{7B84143F-EB8F-4BE2-B2F9-901D3512C1A6}" name="2018" dataDxfId="274"/>
    <tableColumn id="31" xr3:uid="{82A1A958-0793-4499-A112-8E4BABFA77A2}" name="2019" dataDxfId="273"/>
    <tableColumn id="32" xr3:uid="{C9887EF9-FD67-458E-89C8-E727F6D38EB5}" name="2020" dataDxfId="272"/>
    <tableColumn id="34" xr3:uid="{CB61BBE9-8673-4E87-8220-62D0815AE765}" name="2021" dataDxfId="271"/>
    <tableColumn id="35" xr3:uid="{B6DCAF33-FF36-4843-B6D0-ACCE1A5585CF}" name="2022" dataDxfId="270"/>
    <tableColumn id="36" xr3:uid="{A3F9065F-63F9-43D1-A64E-31AB64AC7F79}" name="2023" dataDxfId="269"/>
    <tableColumn id="37" xr3:uid="{0C30DB4B-4A34-4D2A-A292-4970F16EA73D}" name="2024" dataDxfId="268"/>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5:F14" totalsRowShown="0" headerRowDxfId="267" dataDxfId="266">
  <tableColumns count="6">
    <tableColumn id="1" xr3:uid="{00000000-0010-0000-0100-000001000000}" name="Sector" dataDxfId="265"/>
    <tableColumn id="2" xr3:uid="{00000000-0010-0000-0100-000002000000}" name="BaseYear" dataDxfId="264"/>
    <tableColumn id="3" xr3:uid="{00000000-0010-0000-0100-000003000000}" name="2023" dataDxfId="263"/>
    <tableColumn id="4" xr3:uid="{00000000-0010-0000-0100-000004000000}" name="2024" dataDxfId="262"/>
    <tableColumn id="5" xr3:uid="{00000000-0010-0000-0100-000005000000}" name="Change Base Year to 2024" dataDxfId="261"/>
    <tableColumn id="6" xr3:uid="{00000000-0010-0000-0100-000006000000}" name="Change 2023 to 2024" dataDxfId="260"/>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7:F26" totalsRowShown="0" headerRowDxfId="259" dataDxfId="258">
  <tableColumns count="6">
    <tableColumn id="1" xr3:uid="{00000000-0010-0000-0200-000001000000}" name="Sector" dataDxfId="257"/>
    <tableColumn id="2" xr3:uid="{00000000-0010-0000-0200-000002000000}" name="BaseYear" dataDxfId="256"/>
    <tableColumn id="3" xr3:uid="{00000000-0010-0000-0200-000003000000}" name="2023" dataDxfId="255"/>
    <tableColumn id="4" xr3:uid="{00000000-0010-0000-0200-000004000000}" name="2024" dataDxfId="254"/>
    <tableColumn id="5" xr3:uid="{00000000-0010-0000-0200-000005000000}" name="% change base year to 2024" dataDxfId="253"/>
    <tableColumn id="6" xr3:uid="{00000000-0010-0000-0200-000006000000}" name="% change 2023 to 2024" dataDxfId="252">
      <calculatedColumnFormula>(Table5[[#This Row],[2024]]-Table5[[#This Row],[2023]])/Table5[[#This Row],[2023]]</calculatedColumnFormula>
    </tableColumn>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6" displayName="Table6" ref="A29:AE38" totalsRowShown="0" headerRowDxfId="251" dataDxfId="250">
  <tableColumns count="31">
    <tableColumn id="1" xr3:uid="{00000000-0010-0000-0300-000001000000}" name="Sector" dataDxfId="249"/>
    <tableColumn id="2" xr3:uid="{00000000-0010-0000-0300-000002000000}" name="BaseYear" dataDxfId="248"/>
    <tableColumn id="3" xr3:uid="{00000000-0010-0000-0300-000003000000}" name="1990" dataDxfId="247"/>
    <tableColumn id="4" xr3:uid="{00000000-0010-0000-0300-000004000000}" name="1995" dataDxfId="246"/>
    <tableColumn id="5" xr3:uid="{00000000-0010-0000-0300-000005000000}" name="1998" dataDxfId="245"/>
    <tableColumn id="6" xr3:uid="{00000000-0010-0000-0300-000006000000}" name="1999" dataDxfId="244"/>
    <tableColumn id="7" xr3:uid="{00000000-0010-0000-0300-000007000000}" name="2000" dataDxfId="243"/>
    <tableColumn id="8" xr3:uid="{00000000-0010-0000-0300-000008000000}" name="2001" dataDxfId="242"/>
    <tableColumn id="9" xr3:uid="{00000000-0010-0000-0300-000009000000}" name="2002" dataDxfId="241"/>
    <tableColumn id="10" xr3:uid="{00000000-0010-0000-0300-00000A000000}" name="2003" dataDxfId="240"/>
    <tableColumn id="11" xr3:uid="{00000000-0010-0000-0300-00000B000000}" name="2004" dataDxfId="239"/>
    <tableColumn id="12" xr3:uid="{00000000-0010-0000-0300-00000C000000}" name="2005" dataDxfId="238"/>
    <tableColumn id="13" xr3:uid="{00000000-0010-0000-0300-00000D000000}" name="2006" dataDxfId="237"/>
    <tableColumn id="14" xr3:uid="{00000000-0010-0000-0300-00000E000000}" name="2007" dataDxfId="236"/>
    <tableColumn id="15" xr3:uid="{00000000-0010-0000-0300-00000F000000}" name="2008" dataDxfId="235"/>
    <tableColumn id="16" xr3:uid="{00000000-0010-0000-0300-000010000000}" name="2009" dataDxfId="234"/>
    <tableColumn id="17" xr3:uid="{00000000-0010-0000-0300-000011000000}" name="2010" dataDxfId="233"/>
    <tableColumn id="18" xr3:uid="{00000000-0010-0000-0300-000012000000}" name="2011" dataDxfId="232"/>
    <tableColumn id="19" xr3:uid="{00000000-0010-0000-0300-000013000000}" name="2012" dataDxfId="231"/>
    <tableColumn id="20" xr3:uid="{00000000-0010-0000-0300-000014000000}" name="2013" dataDxfId="230"/>
    <tableColumn id="21" xr3:uid="{00000000-0010-0000-0300-000015000000}" name="2014" dataDxfId="229"/>
    <tableColumn id="22" xr3:uid="{00000000-0010-0000-0300-000016000000}" name="2015" dataDxfId="228"/>
    <tableColumn id="23" xr3:uid="{00000000-0010-0000-0300-000017000000}" name="2016" dataDxfId="227"/>
    <tableColumn id="24" xr3:uid="{00000000-0010-0000-0300-000018000000}" name="2017" dataDxfId="226"/>
    <tableColumn id="25" xr3:uid="{00000000-0010-0000-0300-000019000000}" name="2018" dataDxfId="225"/>
    <tableColumn id="26" xr3:uid="{00000000-0010-0000-0300-00001A000000}" name="2019" dataDxfId="224"/>
    <tableColumn id="27" xr3:uid="{00000000-0010-0000-0300-00001B000000}" name="2020" dataDxfId="223"/>
    <tableColumn id="28" xr3:uid="{00000000-0010-0000-0300-00001C000000}" name="2021" dataDxfId="222"/>
    <tableColumn id="29" xr3:uid="{00000000-0010-0000-0300-00001D000000}" name="2022" dataDxfId="221"/>
    <tableColumn id="30" xr3:uid="{00000000-0010-0000-0300-00001E000000}" name="2023" dataDxfId="220"/>
    <tableColumn id="31" xr3:uid="{00000000-0010-0000-0300-00001F000000}" name="2024" dataDxfId="219"/>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C1E40FC-7E2F-4352-9385-B92BEDBD3061}" name="Source_data_for_figure_2" displayName="Source_data_for_figure_2" ref="A25:I35" totalsRowShown="0" headerRowDxfId="218" dataDxfId="216" headerRowBorderDxfId="217" tableBorderDxfId="215">
  <tableColumns count="9">
    <tableColumn id="1" xr3:uid="{88EDEB6E-DDB5-4A19-91F6-8719A2A5354F}" name="Sector" dataDxfId="214"/>
    <tableColumn id="2" xr3:uid="{6EF9381B-C1C8-4F4A-A762-79D1B0409EAE}" name="CO2" dataDxfId="213"/>
    <tableColumn id="3" xr3:uid="{3CEDF5EE-B1C6-4635-86C7-D25D37B7AE61}" name="CH4" dataDxfId="212"/>
    <tableColumn id="4" xr3:uid="{DA05B172-0111-4DC0-A18D-88E0A3119AC9}" name="N2O" dataDxfId="211"/>
    <tableColumn id="5" xr3:uid="{5096AF1F-5961-4B60-BFBF-3E96D6F693C5}" name="HFCs" dataDxfId="210"/>
    <tableColumn id="6" xr3:uid="{34CE095B-BAAD-4A5D-9588-907BDC528190}" name="PFCs" dataDxfId="209"/>
    <tableColumn id="7" xr3:uid="{E5CE65AB-3A37-4430-9341-25671B2BC424}" name="SF6" dataDxfId="208"/>
    <tableColumn id="8" xr3:uid="{84551DBF-4EA1-4838-A09E-A4842659CD55}" name="NF3" dataDxfId="207"/>
    <tableColumn id="9" xr3:uid="{2069ED9B-FD55-4C39-B477-46C42222530C}" name="All gases" dataDxfId="206">
      <calculatedColumnFormula>SUM(Source_data_for_figure_2[[#This Row],[CO2]:[NF3]])</calculatedColumnFormula>
    </tableColumn>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D3816D2F-3498-4D4B-9B42-C38251169432}" name="Source_data_for_figure_3" displayName="Source_data_for_figure_3" ref="A27:C36" totalsRowShown="0" headerRowDxfId="205" headerRowBorderDxfId="204" tableBorderDxfId="203">
  <tableColumns count="3">
    <tableColumn id="1" xr3:uid="{95C37A94-A635-4CFD-8C76-40715B87889D}" name="Sector" dataDxfId="202"/>
    <tableColumn id="2" xr3:uid="{0D447BEA-5236-40DD-BF93-F3A5D46F82E4}" name="2024_x000a_(in MtCO2e)" dataDxfId="201"/>
    <tableColumn id="3" xr3:uid="{AA4E9837-F3CA-4059-86D7-393FF8234C44}" name="% of total emissions 2024" dataDxfId="200" dataCellStyle="Percent"/>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7" displayName="Table7" ref="A5:F10" totalsRowShown="0" headerRowDxfId="199" dataDxfId="198">
  <tableColumns count="6">
    <tableColumn id="1" xr3:uid="{00000000-0010-0000-0400-000001000000}" name="Gas" dataDxfId="197"/>
    <tableColumn id="2" xr3:uid="{00000000-0010-0000-0400-000002000000}" name="BaseYear" dataDxfId="196"/>
    <tableColumn id="3" xr3:uid="{00000000-0010-0000-0400-000003000000}" name="2023" dataDxfId="195"/>
    <tableColumn id="4" xr3:uid="{00000000-0010-0000-0400-000004000000}" name="2024" dataDxfId="194"/>
    <tableColumn id="5" xr3:uid="{00000000-0010-0000-0400-000005000000}" name="Change Base Year to 2024" dataDxfId="193">
      <calculatedColumnFormula>Table7[[#This Row],[2024]]-Table7[[#This Row],[BaseYear]]</calculatedColumnFormula>
    </tableColumn>
    <tableColumn id="6" xr3:uid="{00000000-0010-0000-0400-000006000000}" name="Change 2023 to 2024" dataDxfId="192">
      <calculatedColumnFormula>Table7[[#This Row],[2024]]-Table7[[#This Row],[2023]]</calculatedColumnFormula>
    </tableColumn>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8" displayName="Table8" ref="A13:F18" totalsRowShown="0" headerRowDxfId="191" dataDxfId="190">
  <tableColumns count="6">
    <tableColumn id="1" xr3:uid="{00000000-0010-0000-0500-000001000000}" name="Gas" dataDxfId="189"/>
    <tableColumn id="2" xr3:uid="{00000000-0010-0000-0500-000002000000}" name="BaseYear" dataDxfId="188"/>
    <tableColumn id="3" xr3:uid="{00000000-0010-0000-0500-000003000000}" name="2023" dataDxfId="187"/>
    <tableColumn id="4" xr3:uid="{00000000-0010-0000-0500-000004000000}" name="2024" dataDxfId="186"/>
    <tableColumn id="5" xr3:uid="{00000000-0010-0000-0500-000005000000}" name="% change Base Year to 2024" dataDxfId="185">
      <calculatedColumnFormula>(Table8[[#This Row],[2024]]-Table8[[#This Row],[BaseYear]])/Table8[[#This Row],[BaseYear]]</calculatedColumnFormula>
    </tableColumn>
    <tableColumn id="6" xr3:uid="{00000000-0010-0000-0500-000006000000}" name="% change 2023 to 2024" dataDxfId="184">
      <calculatedColumnFormula>(Table8[[#This Row],[2024]]-Table8[[#This Row],[2023]])/Table8[[#This Row],[2023]]</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hyperlink" Target="https://naei.beis.gov.uk/reports/reports?section_id=4"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4.xml"/><Relationship Id="rId1" Type="http://schemas.openxmlformats.org/officeDocument/2006/relationships/hyperlink" Target="https://naei.beis.gov.uk/reports/reports?section_id=4"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6.xml"/><Relationship Id="rId1" Type="http://schemas.openxmlformats.org/officeDocument/2006/relationships/hyperlink" Target="https://naei.energysecurity.gov.uk/greenhouse-gases/devolved-administration-greenhouse-gas-emissions?section_id=4"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5"/>
  <sheetViews>
    <sheetView showGridLines="0" tabSelected="1" zoomScale="85" zoomScaleNormal="85" workbookViewId="0"/>
  </sheetViews>
  <sheetFormatPr defaultColWidth="10.81640625" defaultRowHeight="14" x14ac:dyDescent="0.3"/>
  <cols>
    <col min="1" max="1" width="29.1796875" style="4" customWidth="1"/>
    <col min="2" max="2" width="53.1796875" style="4" customWidth="1"/>
    <col min="3" max="16384" width="10.81640625" style="4"/>
  </cols>
  <sheetData>
    <row r="1" spans="1:2" ht="19" x14ac:dyDescent="0.4">
      <c r="A1" s="3" t="s">
        <v>0</v>
      </c>
    </row>
    <row r="2" spans="1:2" ht="19" x14ac:dyDescent="0.4">
      <c r="A2" s="3" t="s">
        <v>1</v>
      </c>
    </row>
    <row r="4" spans="1:2" ht="15.5" x14ac:dyDescent="0.35">
      <c r="A4" s="1" t="s">
        <v>2</v>
      </c>
      <c r="B4" s="1"/>
    </row>
    <row r="5" spans="1:2" ht="15.5" x14ac:dyDescent="0.35">
      <c r="A5" s="1" t="s">
        <v>3</v>
      </c>
      <c r="B5" s="1"/>
    </row>
    <row r="6" spans="1:2" ht="15.5" x14ac:dyDescent="0.35">
      <c r="A6" s="1"/>
      <c r="B6" s="1"/>
    </row>
    <row r="7" spans="1:2" ht="15.5" x14ac:dyDescent="0.35">
      <c r="A7" s="57" t="s">
        <v>4</v>
      </c>
      <c r="B7" s="1" t="s">
        <v>15</v>
      </c>
    </row>
    <row r="8" spans="1:2" ht="15.5" x14ac:dyDescent="0.35">
      <c r="A8" s="57"/>
      <c r="B8" s="1"/>
    </row>
    <row r="9" spans="1:2" ht="15.5" x14ac:dyDescent="0.35">
      <c r="A9" s="57" t="s">
        <v>5</v>
      </c>
      <c r="B9" s="1" t="s">
        <v>16</v>
      </c>
    </row>
    <row r="10" spans="1:2" ht="15.5" x14ac:dyDescent="0.35">
      <c r="A10" s="57" t="s">
        <v>6</v>
      </c>
      <c r="B10" s="1" t="s">
        <v>17</v>
      </c>
    </row>
    <row r="11" spans="1:2" ht="15.5" x14ac:dyDescent="0.35">
      <c r="A11" s="57" t="s">
        <v>7</v>
      </c>
      <c r="B11" s="1" t="s">
        <v>18</v>
      </c>
    </row>
    <row r="12" spans="1:2" ht="15.5" x14ac:dyDescent="0.35">
      <c r="A12" s="57" t="s">
        <v>8</v>
      </c>
      <c r="B12" s="1" t="s">
        <v>19</v>
      </c>
    </row>
    <row r="13" spans="1:2" ht="15.5" x14ac:dyDescent="0.35">
      <c r="A13" s="57" t="s">
        <v>9</v>
      </c>
      <c r="B13" s="1" t="s">
        <v>20</v>
      </c>
    </row>
    <row r="14" spans="1:2" ht="15.5" x14ac:dyDescent="0.35">
      <c r="A14" s="57"/>
      <c r="B14" s="1"/>
    </row>
    <row r="15" spans="1:2" ht="15.5" x14ac:dyDescent="0.35">
      <c r="A15" s="57" t="s">
        <v>10</v>
      </c>
      <c r="B15" s="1" t="s">
        <v>21</v>
      </c>
    </row>
    <row r="16" spans="1:2" ht="15.5" x14ac:dyDescent="0.35">
      <c r="A16" s="57"/>
      <c r="B16" s="1"/>
    </row>
    <row r="17" spans="1:2" ht="15.5" x14ac:dyDescent="0.35">
      <c r="A17" s="57" t="s">
        <v>11</v>
      </c>
      <c r="B17" s="1" t="s">
        <v>22</v>
      </c>
    </row>
    <row r="18" spans="1:2" ht="15.5" x14ac:dyDescent="0.35">
      <c r="A18" s="57" t="s">
        <v>12</v>
      </c>
      <c r="B18" s="58" t="str">
        <f>HYPERLINK("mailto:branch.stats@daera-ni.gov.uk","branch.stats@daera-ni.gov.uk")</f>
        <v>branch.stats@daera-ni.gov.uk</v>
      </c>
    </row>
    <row r="19" spans="1:2" ht="15.5" x14ac:dyDescent="0.35">
      <c r="A19" s="57" t="s">
        <v>13</v>
      </c>
      <c r="B19" s="58" t="str">
        <f>HYPERLINK("https://www.daera-ni.gov.uk/articles/northern-ireland-greenhouse-gas-inventory","Northern Ireland Greenhouse Gas Inventory")</f>
        <v>Northern Ireland Greenhouse Gas Inventory</v>
      </c>
    </row>
    <row r="20" spans="1:2" ht="15.5" x14ac:dyDescent="0.35">
      <c r="A20" s="57"/>
      <c r="B20" s="1"/>
    </row>
    <row r="21" spans="1:2" ht="15.5" x14ac:dyDescent="0.35">
      <c r="A21" s="57" t="s">
        <v>14</v>
      </c>
      <c r="B21" s="1" t="s">
        <v>23</v>
      </c>
    </row>
    <row r="22" spans="1:2" ht="15.5" x14ac:dyDescent="0.35">
      <c r="A22" s="1"/>
      <c r="B22" s="1" t="s">
        <v>24</v>
      </c>
    </row>
    <row r="23" spans="1:2" ht="15.5" x14ac:dyDescent="0.35">
      <c r="A23" s="1"/>
      <c r="B23" s="1" t="s">
        <v>25</v>
      </c>
    </row>
    <row r="24" spans="1:2" ht="15.5" x14ac:dyDescent="0.35">
      <c r="A24" s="1"/>
      <c r="B24" s="1" t="s">
        <v>26</v>
      </c>
    </row>
    <row r="25" spans="1:2" ht="15.5" x14ac:dyDescent="0.35">
      <c r="A25" s="1"/>
      <c r="B25" s="1" t="s">
        <v>27</v>
      </c>
    </row>
  </sheetData>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3"/>
  <sheetViews>
    <sheetView showGridLines="0" zoomScale="85" zoomScaleNormal="85" workbookViewId="0"/>
  </sheetViews>
  <sheetFormatPr defaultColWidth="10.81640625" defaultRowHeight="15.5" x14ac:dyDescent="0.35"/>
  <cols>
    <col min="1" max="1" width="25.1796875" style="1" customWidth="1"/>
    <col min="2" max="16384" width="10.81640625" style="1"/>
  </cols>
  <sheetData>
    <row r="1" spans="1:9" x14ac:dyDescent="0.35">
      <c r="A1" s="1" t="s">
        <v>114</v>
      </c>
    </row>
    <row r="2" spans="1:9" x14ac:dyDescent="0.35">
      <c r="A2" s="57" t="s">
        <v>126</v>
      </c>
      <c r="I2" s="58" t="str">
        <f>HYPERLINK("#Contents!A1", "back to contents")</f>
        <v>back to contents</v>
      </c>
    </row>
    <row r="3" spans="1:9" x14ac:dyDescent="0.35">
      <c r="A3" s="1" t="s">
        <v>403</v>
      </c>
      <c r="G3" s="1" t="s">
        <v>55</v>
      </c>
    </row>
    <row r="4" spans="1:9" ht="77.5" x14ac:dyDescent="0.35">
      <c r="A4" s="59" t="s">
        <v>56</v>
      </c>
      <c r="B4" s="63" t="s">
        <v>127</v>
      </c>
      <c r="C4" s="63" t="s">
        <v>128</v>
      </c>
      <c r="D4" s="63" t="s">
        <v>129</v>
      </c>
      <c r="E4" s="63" t="s">
        <v>130</v>
      </c>
      <c r="F4" s="63" t="s">
        <v>131</v>
      </c>
      <c r="G4" s="63" t="s">
        <v>132</v>
      </c>
    </row>
    <row r="5" spans="1:9" x14ac:dyDescent="0.35">
      <c r="A5" s="1" t="s">
        <v>62</v>
      </c>
      <c r="B5" s="61">
        <v>5.1987475716572193</v>
      </c>
      <c r="C5" s="61">
        <v>5.238397807077475</v>
      </c>
      <c r="D5" s="61">
        <f>Table10[[#This Row],[Base Year (1990-2024 GHGI)]]-Table10[[#This Row],[Base Year (1990-2023 GHGI)]]</f>
        <v>3.9650235420255697E-2</v>
      </c>
      <c r="E5" s="61">
        <v>5.6151601666528332</v>
      </c>
      <c r="F5" s="61">
        <v>5.711398092040044</v>
      </c>
      <c r="G5" s="61">
        <f>Table10[[#This Row],[2023 (1990-2024 GHGI)]]-Table10[[#This Row],[2023 (1990-2023 GHGI)]]</f>
        <v>9.6237925387210765E-2</v>
      </c>
    </row>
    <row r="6" spans="1:9" x14ac:dyDescent="0.35">
      <c r="A6" s="1" t="s">
        <v>63</v>
      </c>
      <c r="B6" s="61">
        <v>4.4377119670626035</v>
      </c>
      <c r="C6" s="61">
        <v>4.4817670826575684</v>
      </c>
      <c r="D6" s="61">
        <f>Table10[[#This Row],[Base Year (1990-2024 GHGI)]]-Table10[[#This Row],[Base Year (1990-2023 GHGI)]]</f>
        <v>4.4055115594964889E-2</v>
      </c>
      <c r="E6" s="61">
        <v>2.5211300828214198</v>
      </c>
      <c r="F6" s="61">
        <v>2.7048628020297567</v>
      </c>
      <c r="G6" s="61">
        <f>Table10[[#This Row],[2023 (1990-2024 GHGI)]]-Table10[[#This Row],[2023 (1990-2023 GHGI)]]</f>
        <v>0.18373271920833689</v>
      </c>
    </row>
    <row r="7" spans="1:9" x14ac:dyDescent="0.35">
      <c r="A7" s="1" t="s">
        <v>64</v>
      </c>
      <c r="B7" s="61">
        <v>3.7296548412832311</v>
      </c>
      <c r="C7" s="61">
        <v>3.5851639950843999</v>
      </c>
      <c r="D7" s="61">
        <f>Table10[[#This Row],[Base Year (1990-2024 GHGI)]]-Table10[[#This Row],[Base Year (1990-2023 GHGI)]]</f>
        <v>-0.14449084619883124</v>
      </c>
      <c r="E7" s="61">
        <v>3.9078911634148095</v>
      </c>
      <c r="F7" s="61">
        <v>3.8807636591804506</v>
      </c>
      <c r="G7" s="61">
        <f>Table10[[#This Row],[2023 (1990-2024 GHGI)]]-Table10[[#This Row],[2023 (1990-2023 GHGI)]]</f>
        <v>-2.7127504234358835E-2</v>
      </c>
    </row>
    <row r="8" spans="1:9" x14ac:dyDescent="0.35">
      <c r="A8" s="1" t="s">
        <v>65</v>
      </c>
      <c r="B8" s="61">
        <v>5.3072530942615597</v>
      </c>
      <c r="C8" s="61">
        <v>5.3072537672191684</v>
      </c>
      <c r="D8" s="61">
        <f>Table10[[#This Row],[Base Year (1990-2024 GHGI)]]-Table10[[#This Row],[Base Year (1990-2023 GHGI)]]</f>
        <v>6.7295760874941379E-7</v>
      </c>
      <c r="E8" s="61">
        <v>2.1241156624704489</v>
      </c>
      <c r="F8" s="61">
        <v>2.1647686196484135</v>
      </c>
      <c r="G8" s="61">
        <f>Table10[[#This Row],[2023 (1990-2024 GHGI)]]-Table10[[#This Row],[2023 (1990-2023 GHGI)]]</f>
        <v>4.0652957177964577E-2</v>
      </c>
    </row>
    <row r="9" spans="1:9" x14ac:dyDescent="0.35">
      <c r="A9" s="1" t="s">
        <v>66</v>
      </c>
      <c r="B9" s="61">
        <v>0</v>
      </c>
      <c r="C9" s="61">
        <v>0</v>
      </c>
      <c r="D9" s="61">
        <f>Table10[[#This Row],[Base Year (1990-2024 GHGI)]]-Table10[[#This Row],[Base Year (1990-2023 GHGI)]]</f>
        <v>0</v>
      </c>
      <c r="E9" s="61">
        <v>4.3451724898901584E-3</v>
      </c>
      <c r="F9" s="61">
        <v>4.2184803827934186E-3</v>
      </c>
      <c r="G9" s="61">
        <f>Table10[[#This Row],[2023 (1990-2024 GHGI)]]-Table10[[#This Row],[2023 (1990-2023 GHGI)]]</f>
        <v>-1.2669210709673976E-4</v>
      </c>
    </row>
    <row r="10" spans="1:9" x14ac:dyDescent="0.35">
      <c r="A10" s="1" t="s">
        <v>67</v>
      </c>
      <c r="B10" s="61">
        <v>3.304398863199971</v>
      </c>
      <c r="C10" s="61">
        <v>3.2994432870263344</v>
      </c>
      <c r="D10" s="61">
        <f>Table10[[#This Row],[Base Year (1990-2024 GHGI)]]-Table10[[#This Row],[Base Year (1990-2023 GHGI)]]</f>
        <v>-4.9555761736366222E-3</v>
      </c>
      <c r="E10" s="61">
        <v>1.1273247161963955</v>
      </c>
      <c r="F10" s="61">
        <v>1.0549013187764509</v>
      </c>
      <c r="G10" s="61">
        <f>Table10[[#This Row],[2023 (1990-2024 GHGI)]]-Table10[[#This Row],[2023 (1990-2023 GHGI)]]</f>
        <v>-7.2423397419944635E-2</v>
      </c>
    </row>
    <row r="11" spans="1:9" x14ac:dyDescent="0.35">
      <c r="A11" s="1" t="s">
        <v>68</v>
      </c>
      <c r="B11" s="61">
        <v>2.6425357563333347</v>
      </c>
      <c r="C11" s="61">
        <v>2.6218991060878096</v>
      </c>
      <c r="D11" s="61">
        <f>Table10[[#This Row],[Base Year (1990-2024 GHGI)]]-Table10[[#This Row],[Base Year (1990-2023 GHGI)]]</f>
        <v>-2.0636650245525079E-2</v>
      </c>
      <c r="E11" s="61">
        <v>2.1488827346666697</v>
      </c>
      <c r="F11" s="61">
        <v>2.1299371497889239</v>
      </c>
      <c r="G11" s="61">
        <f>Table10[[#This Row],[2023 (1990-2024 GHGI)]]-Table10[[#This Row],[2023 (1990-2023 GHGI)]]</f>
        <v>-1.894558487774578E-2</v>
      </c>
    </row>
    <row r="12" spans="1:9" x14ac:dyDescent="0.35">
      <c r="A12" s="1" t="s">
        <v>69</v>
      </c>
      <c r="B12" s="61">
        <v>1.9563383798154101</v>
      </c>
      <c r="C12" s="61">
        <v>1.4803824919423449</v>
      </c>
      <c r="D12" s="61">
        <f>Table10[[#This Row],[Base Year (1990-2024 GHGI)]]-Table10[[#This Row],[Base Year (1990-2023 GHGI)]]</f>
        <v>-0.4759558878730652</v>
      </c>
      <c r="E12" s="61">
        <v>0.76336187716378689</v>
      </c>
      <c r="F12" s="61">
        <v>0.71222077758172997</v>
      </c>
      <c r="G12" s="61">
        <f>Table10[[#This Row],[2023 (1990-2024 GHGI)]]-Table10[[#This Row],[2023 (1990-2023 GHGI)]]</f>
        <v>-5.1141099582056926E-2</v>
      </c>
    </row>
    <row r="13" spans="1:9" x14ac:dyDescent="0.35">
      <c r="A13" s="59" t="s">
        <v>70</v>
      </c>
      <c r="B13" s="101">
        <v>26.576640473613327</v>
      </c>
      <c r="C13" s="62">
        <v>26.0143075370951</v>
      </c>
      <c r="D13" s="101">
        <f>Table10[[#This Row],[Base Year (1990-2024 GHGI)]]-Table10[[#This Row],[Base Year (1990-2023 GHGI)]]</f>
        <v>-0.56233293651822791</v>
      </c>
      <c r="E13" s="62">
        <v>18.212211575876257</v>
      </c>
      <c r="F13" s="62">
        <v>18.363070899428564</v>
      </c>
      <c r="G13" s="101">
        <f>Table10[[#This Row],[2023 (1990-2024 GHGI)]]-Table10[[#This Row],[2023 (1990-2023 GHGI)]]</f>
        <v>0.15085932355230725</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3080E-89BE-4B6A-9FF3-D5E65A5FD550}">
  <dimension ref="A1:R34"/>
  <sheetViews>
    <sheetView zoomScale="85" zoomScaleNormal="85" workbookViewId="0"/>
  </sheetViews>
  <sheetFormatPr defaultColWidth="8.7265625" defaultRowHeight="15.5" x14ac:dyDescent="0.35"/>
  <cols>
    <col min="1" max="16384" width="8.7265625" style="70"/>
  </cols>
  <sheetData>
    <row r="1" spans="1:18" x14ac:dyDescent="0.35">
      <c r="A1" s="82" t="s">
        <v>376</v>
      </c>
    </row>
    <row r="2" spans="1:18" x14ac:dyDescent="0.35">
      <c r="A2" s="81" t="s">
        <v>377</v>
      </c>
      <c r="R2" s="58" t="str">
        <f>HYPERLINK("#Contents!A1", "back to contents")</f>
        <v>back to contents</v>
      </c>
    </row>
    <row r="3" spans="1:18" ht="16.5" x14ac:dyDescent="0.4">
      <c r="A3" s="82" t="s">
        <v>378</v>
      </c>
    </row>
    <row r="32" spans="1:1" ht="16.5" x14ac:dyDescent="0.4">
      <c r="A32" s="70" t="s">
        <v>400</v>
      </c>
    </row>
    <row r="33" spans="1:1" ht="16.5" x14ac:dyDescent="0.4">
      <c r="A33" s="80" t="s">
        <v>401</v>
      </c>
    </row>
    <row r="34" spans="1:1" ht="16.5" x14ac:dyDescent="0.4">
      <c r="A34" s="80" t="s">
        <v>402</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4"/>
  <sheetViews>
    <sheetView showGridLines="0" zoomScale="85" zoomScaleNormal="85" workbookViewId="0"/>
  </sheetViews>
  <sheetFormatPr defaultColWidth="10.81640625" defaultRowHeight="15.5" x14ac:dyDescent="0.35"/>
  <cols>
    <col min="1" max="1" width="10.81640625" style="1"/>
    <col min="2" max="2" width="21.81640625" style="1" customWidth="1"/>
    <col min="3" max="16384" width="10.81640625" style="1"/>
  </cols>
  <sheetData>
    <row r="1" spans="1:9" x14ac:dyDescent="0.35">
      <c r="A1" s="1" t="s">
        <v>114</v>
      </c>
    </row>
    <row r="2" spans="1:9" x14ac:dyDescent="0.35">
      <c r="A2" s="57" t="s">
        <v>133</v>
      </c>
    </row>
    <row r="3" spans="1:9" x14ac:dyDescent="0.35">
      <c r="A3" s="1" t="s">
        <v>16</v>
      </c>
      <c r="I3" s="58" t="str">
        <f>HYPERLINK("#Contents!A1", "back to contents")</f>
        <v>back to contents</v>
      </c>
    </row>
    <row r="5" spans="1:9" ht="31" x14ac:dyDescent="0.35">
      <c r="A5" s="59" t="s">
        <v>134</v>
      </c>
      <c r="B5" s="63" t="s">
        <v>135</v>
      </c>
    </row>
    <row r="6" spans="1:9" x14ac:dyDescent="0.35">
      <c r="A6" s="120">
        <v>1990</v>
      </c>
      <c r="B6" s="61">
        <v>26.002282937141899</v>
      </c>
    </row>
    <row r="7" spans="1:9" x14ac:dyDescent="0.35">
      <c r="A7" s="120">
        <v>2019</v>
      </c>
      <c r="B7" s="61">
        <v>20.6</v>
      </c>
    </row>
    <row r="8" spans="1:9" x14ac:dyDescent="0.35">
      <c r="A8" s="120">
        <v>2023</v>
      </c>
      <c r="B8" s="61">
        <v>18.3630708994286</v>
      </c>
    </row>
    <row r="9" spans="1:9" x14ac:dyDescent="0.35">
      <c r="A9" s="120">
        <v>2024</v>
      </c>
      <c r="B9" s="61">
        <v>18.355269448068299</v>
      </c>
    </row>
    <row r="11" spans="1:9" ht="225" customHeight="1" x14ac:dyDescent="0.35">
      <c r="A11" s="132" t="s">
        <v>404</v>
      </c>
      <c r="B11" s="132"/>
      <c r="C11" s="132"/>
      <c r="D11" s="132"/>
      <c r="E11" s="132"/>
      <c r="F11" s="132"/>
      <c r="G11" s="132"/>
      <c r="H11" s="132"/>
      <c r="I11" s="132"/>
    </row>
    <row r="13" spans="1:9" x14ac:dyDescent="0.35">
      <c r="A13" s="58" t="str">
        <f>HYPERLINK("https://www.executiveoffice-ni.gov.uk/topics/programme-government","1 Programme for Government | The Executive Office")</f>
        <v>1 Programme for Government | The Executive Office</v>
      </c>
    </row>
    <row r="14" spans="1:9" x14ac:dyDescent="0.35">
      <c r="A14" s="58" t="str">
        <f>HYPERLINK("https://naei.energysecurity.gov.uk/greenhouse-gases/devolved-government-greenhouse-gas-emissions?section_id=4","2 Devolved Administration Greenhouse Gas Emissions | National Atmospheric Emissions Inventory")</f>
        <v>2 Devolved Administration Greenhouse Gas Emissions | National Atmospheric Emissions Inventory</v>
      </c>
    </row>
  </sheetData>
  <mergeCells count="1">
    <mergeCell ref="A11:I11"/>
  </mergeCells>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F26C-B9A8-4F6A-B340-3E75758A37E4}">
  <dimension ref="A1:P48"/>
  <sheetViews>
    <sheetView zoomScale="70" zoomScaleNormal="70" workbookViewId="0"/>
  </sheetViews>
  <sheetFormatPr defaultColWidth="9.1796875" defaultRowHeight="14.5" x14ac:dyDescent="0.35"/>
  <cols>
    <col min="1" max="1" width="29" style="66" customWidth="1"/>
    <col min="2" max="7" width="9.1796875" style="66"/>
    <col min="8" max="8" width="8.7265625" style="66" customWidth="1"/>
    <col min="9" max="9" width="11.1796875" style="66" bestFit="1" customWidth="1"/>
    <col min="10" max="16384" width="9.1796875" style="66"/>
  </cols>
  <sheetData>
    <row r="1" spans="1:16" ht="15.5" x14ac:dyDescent="0.35">
      <c r="A1" s="80" t="s">
        <v>358</v>
      </c>
    </row>
    <row r="2" spans="1:16" ht="15.5" x14ac:dyDescent="0.35">
      <c r="A2" s="122" t="s">
        <v>406</v>
      </c>
    </row>
    <row r="3" spans="1:16" ht="16.5" x14ac:dyDescent="0.4">
      <c r="A3" s="82" t="s">
        <v>378</v>
      </c>
    </row>
    <row r="4" spans="1:16" ht="15.5" x14ac:dyDescent="0.35">
      <c r="P4" s="16" t="s">
        <v>379</v>
      </c>
    </row>
    <row r="34" spans="1:9" x14ac:dyDescent="0.35">
      <c r="A34" s="87"/>
      <c r="B34" s="87"/>
      <c r="C34" s="87"/>
      <c r="D34" s="87"/>
      <c r="E34" s="87"/>
      <c r="F34" s="87"/>
      <c r="G34" s="87"/>
      <c r="H34" s="87"/>
      <c r="I34" s="87"/>
    </row>
    <row r="35" spans="1:9" ht="17.5" x14ac:dyDescent="0.45">
      <c r="A35" s="127" t="s">
        <v>56</v>
      </c>
      <c r="B35" s="49" t="s">
        <v>362</v>
      </c>
      <c r="C35" s="49" t="s">
        <v>361</v>
      </c>
      <c r="D35" s="49" t="s">
        <v>120</v>
      </c>
      <c r="E35" s="49" t="s">
        <v>363</v>
      </c>
      <c r="F35" s="49" t="s">
        <v>121</v>
      </c>
      <c r="G35" s="49" t="s">
        <v>365</v>
      </c>
      <c r="H35" s="49" t="s">
        <v>364</v>
      </c>
      <c r="I35" s="49" t="s">
        <v>137</v>
      </c>
    </row>
    <row r="36" spans="1:9" ht="15.5" x14ac:dyDescent="0.35">
      <c r="A36" s="125" t="s">
        <v>62</v>
      </c>
      <c r="B36" s="126">
        <v>4.2665475686764296</v>
      </c>
      <c r="C36" s="126">
        <v>0.300717161209136</v>
      </c>
      <c r="D36" s="126">
        <v>0</v>
      </c>
      <c r="E36" s="126">
        <v>1.1949146550346199</v>
      </c>
      <c r="F36" s="126">
        <v>0</v>
      </c>
      <c r="G36" s="126">
        <v>0</v>
      </c>
      <c r="H36" s="126">
        <v>0</v>
      </c>
      <c r="I36" s="126">
        <v>5.7621793849201897</v>
      </c>
    </row>
    <row r="37" spans="1:9" ht="15.5" x14ac:dyDescent="0.35">
      <c r="A37" s="123" t="s">
        <v>63</v>
      </c>
      <c r="B37" s="124">
        <v>4.0817831147427597E-2</v>
      </c>
      <c r="C37" s="124">
        <v>2.6572565938579502</v>
      </c>
      <c r="D37" s="124">
        <v>0.113092661244136</v>
      </c>
      <c r="E37" s="124">
        <v>2.7758846233510898E-2</v>
      </c>
      <c r="F37" s="124">
        <v>0</v>
      </c>
      <c r="G37" s="124">
        <v>0</v>
      </c>
      <c r="H37" s="124">
        <v>0</v>
      </c>
      <c r="I37" s="124">
        <v>2.83892593248303</v>
      </c>
    </row>
    <row r="38" spans="1:9" ht="15.5" x14ac:dyDescent="0.35">
      <c r="A38" s="123" t="s">
        <v>64</v>
      </c>
      <c r="B38" s="124">
        <v>2.6168607611805799E-3</v>
      </c>
      <c r="C38" s="124">
        <v>3.8390888854147001</v>
      </c>
      <c r="D38" s="124">
        <v>4.0415047055235603E-2</v>
      </c>
      <c r="E38" s="124">
        <v>3.1304650214959297E-2</v>
      </c>
      <c r="F38" s="124">
        <v>0</v>
      </c>
      <c r="G38" s="124">
        <v>0</v>
      </c>
      <c r="H38" s="124">
        <v>0</v>
      </c>
      <c r="I38" s="124">
        <v>3.9134254434460698</v>
      </c>
    </row>
    <row r="39" spans="1:9" ht="15.5" x14ac:dyDescent="0.35">
      <c r="A39" s="123" t="s">
        <v>65</v>
      </c>
      <c r="B39" s="124">
        <v>2.61004036293017E-3</v>
      </c>
      <c r="C39" s="124">
        <v>1.97967919445566</v>
      </c>
      <c r="D39" s="124">
        <v>0</v>
      </c>
      <c r="E39" s="124">
        <v>2.98433243553968E-3</v>
      </c>
      <c r="F39" s="124">
        <v>0</v>
      </c>
      <c r="G39" s="124">
        <v>0</v>
      </c>
      <c r="H39" s="124">
        <v>0</v>
      </c>
      <c r="I39" s="124">
        <v>1.98527356725413</v>
      </c>
    </row>
    <row r="40" spans="1:9" ht="15.5" x14ac:dyDescent="0.35">
      <c r="A40" s="123" t="s">
        <v>66</v>
      </c>
      <c r="B40" s="124">
        <v>5.2602903110267997E-3</v>
      </c>
      <c r="C40" s="124">
        <v>9.6803693708699606E-6</v>
      </c>
      <c r="D40" s="124">
        <v>0</v>
      </c>
      <c r="E40" s="124">
        <v>0</v>
      </c>
      <c r="F40" s="124">
        <v>0</v>
      </c>
      <c r="G40" s="124">
        <v>0</v>
      </c>
      <c r="H40" s="124">
        <v>0</v>
      </c>
      <c r="I40" s="124">
        <v>5.2699706803976702E-3</v>
      </c>
    </row>
    <row r="41" spans="1:9" ht="15.5" x14ac:dyDescent="0.35">
      <c r="A41" s="123" t="s">
        <v>67</v>
      </c>
      <c r="B41" s="124">
        <v>1.6082956156829599E-3</v>
      </c>
      <c r="C41" s="124">
        <v>0.98466685760500205</v>
      </c>
      <c r="D41" s="124">
        <v>1.27880627396534E-2</v>
      </c>
      <c r="E41" s="124">
        <v>3.4577511080816901E-3</v>
      </c>
      <c r="F41" s="124">
        <v>0</v>
      </c>
      <c r="G41" s="124">
        <v>0</v>
      </c>
      <c r="H41" s="124">
        <v>6.3868318911054099E-3</v>
      </c>
      <c r="I41" s="124">
        <v>1.0089077989595301</v>
      </c>
    </row>
    <row r="42" spans="1:9" ht="15.5" x14ac:dyDescent="0.35">
      <c r="A42" s="123" t="s">
        <v>68</v>
      </c>
      <c r="B42" s="124">
        <v>0.47345510558725901</v>
      </c>
      <c r="C42" s="124">
        <v>1.53043169572025</v>
      </c>
      <c r="D42" s="124">
        <v>0</v>
      </c>
      <c r="E42" s="124">
        <v>0.140481405265171</v>
      </c>
      <c r="F42" s="124">
        <v>0</v>
      </c>
      <c r="G42" s="124">
        <v>0</v>
      </c>
      <c r="H42" s="124">
        <v>0</v>
      </c>
      <c r="I42" s="124">
        <v>2.1443682065726799</v>
      </c>
    </row>
    <row r="43" spans="1:9" ht="15.5" x14ac:dyDescent="0.35">
      <c r="A43" s="128" t="s">
        <v>69</v>
      </c>
      <c r="B43" s="129">
        <v>0.62075889094750902</v>
      </c>
      <c r="C43" s="129">
        <v>3.2123713857637598E-3</v>
      </c>
      <c r="D43" s="129">
        <v>0</v>
      </c>
      <c r="E43" s="129">
        <v>7.2947881418960497E-2</v>
      </c>
      <c r="F43" s="129">
        <v>0</v>
      </c>
      <c r="G43" s="129">
        <v>0</v>
      </c>
      <c r="H43" s="129">
        <v>0</v>
      </c>
      <c r="I43" s="129">
        <v>0.69691914375223296</v>
      </c>
    </row>
    <row r="44" spans="1:9" ht="15.5" x14ac:dyDescent="0.35">
      <c r="A44" s="130" t="s">
        <v>70</v>
      </c>
      <c r="B44" s="131">
        <v>5.4136748834094499</v>
      </c>
      <c r="C44" s="131">
        <v>11.2950624400178</v>
      </c>
      <c r="D44" s="131">
        <v>0.16629577103902499</v>
      </c>
      <c r="E44" s="131">
        <v>1.47384952171085</v>
      </c>
      <c r="F44" s="131">
        <v>0</v>
      </c>
      <c r="G44" s="131">
        <v>0</v>
      </c>
      <c r="H44" s="131">
        <v>6.3868318911054099E-3</v>
      </c>
      <c r="I44" s="131">
        <v>18.355269448068299</v>
      </c>
    </row>
    <row r="45" spans="1:9" x14ac:dyDescent="0.35">
      <c r="A45" s="96"/>
      <c r="B45" s="96"/>
      <c r="C45" s="96"/>
      <c r="D45" s="96"/>
      <c r="E45" s="96"/>
      <c r="F45" s="96"/>
      <c r="G45" s="96"/>
      <c r="H45" s="96"/>
      <c r="I45" s="96"/>
    </row>
    <row r="46" spans="1:9" ht="16.5" x14ac:dyDescent="0.4">
      <c r="A46" s="70" t="s">
        <v>400</v>
      </c>
    </row>
    <row r="47" spans="1:9" ht="16.5" x14ac:dyDescent="0.4">
      <c r="A47" s="80" t="s">
        <v>401</v>
      </c>
    </row>
    <row r="48" spans="1:9" ht="16.5" x14ac:dyDescent="0.4">
      <c r="A48" s="80" t="s">
        <v>402</v>
      </c>
    </row>
  </sheetData>
  <hyperlinks>
    <hyperlink ref="P4" location="Contents!A1" display="back to contents" xr:uid="{07E39070-D67A-424D-92A1-80930838CBF2}"/>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6"/>
  <sheetViews>
    <sheetView showGridLines="0" zoomScale="85" zoomScaleNormal="85" workbookViewId="0"/>
  </sheetViews>
  <sheetFormatPr defaultColWidth="10.81640625" defaultRowHeight="15.5" x14ac:dyDescent="0.35"/>
  <cols>
    <col min="1" max="1" width="27.1796875" style="1" customWidth="1"/>
    <col min="2" max="2" width="12.1796875" style="1" bestFit="1" customWidth="1"/>
    <col min="3" max="8" width="11" style="1" bestFit="1" customWidth="1"/>
    <col min="9" max="9" width="12.1796875" style="1" bestFit="1" customWidth="1"/>
    <col min="10" max="16384" width="10.81640625" style="1"/>
  </cols>
  <sheetData>
    <row r="1" spans="1:11" x14ac:dyDescent="0.35">
      <c r="A1" s="1" t="s">
        <v>114</v>
      </c>
    </row>
    <row r="2" spans="1:11" x14ac:dyDescent="0.35">
      <c r="A2" s="57" t="s">
        <v>136</v>
      </c>
      <c r="I2" s="65" t="s">
        <v>75</v>
      </c>
    </row>
    <row r="3" spans="1:11" x14ac:dyDescent="0.35">
      <c r="A3" s="59" t="s">
        <v>56</v>
      </c>
      <c r="B3" s="59" t="s">
        <v>118</v>
      </c>
      <c r="C3" s="59" t="s">
        <v>117</v>
      </c>
      <c r="D3" s="59" t="s">
        <v>119</v>
      </c>
      <c r="E3" s="59" t="s">
        <v>120</v>
      </c>
      <c r="F3" s="59" t="s">
        <v>121</v>
      </c>
      <c r="G3" s="59" t="s">
        <v>122</v>
      </c>
      <c r="H3" s="59" t="s">
        <v>123</v>
      </c>
      <c r="I3" s="59" t="s">
        <v>137</v>
      </c>
      <c r="K3" s="58" t="str">
        <f>HYPERLINK("#Contents!A1", "back to contents")</f>
        <v>back to contents</v>
      </c>
    </row>
    <row r="4" spans="1:11" x14ac:dyDescent="0.35">
      <c r="A4" s="1" t="s">
        <v>62</v>
      </c>
      <c r="B4" s="2">
        <v>7188.8047200385099</v>
      </c>
      <c r="C4" s="2">
        <v>27100.499019128602</v>
      </c>
      <c r="D4" s="2">
        <v>12234.9223441709</v>
      </c>
      <c r="E4" s="2">
        <v>0</v>
      </c>
      <c r="F4" s="2">
        <v>0</v>
      </c>
      <c r="G4" s="2">
        <v>0</v>
      </c>
      <c r="H4" s="2">
        <v>0</v>
      </c>
      <c r="I4" s="2">
        <v>46524.226083338101</v>
      </c>
    </row>
    <row r="5" spans="1:11" x14ac:dyDescent="0.35">
      <c r="A5" s="1" t="s">
        <v>63</v>
      </c>
      <c r="B5" s="2">
        <v>76039.2735536502</v>
      </c>
      <c r="C5" s="2">
        <v>824.68150593464497</v>
      </c>
      <c r="D5" s="2">
        <v>827.80634827551501</v>
      </c>
      <c r="E5" s="2">
        <v>4082.8040359465299</v>
      </c>
      <c r="F5" s="2">
        <v>0</v>
      </c>
      <c r="G5" s="2">
        <v>0</v>
      </c>
      <c r="H5" s="2">
        <v>0</v>
      </c>
      <c r="I5" s="2">
        <v>81774.565443806903</v>
      </c>
    </row>
    <row r="6" spans="1:11" x14ac:dyDescent="0.35">
      <c r="A6" s="1" t="s">
        <v>64</v>
      </c>
      <c r="B6" s="2">
        <v>107969.63824211295</v>
      </c>
      <c r="C6" s="2">
        <v>91.459356890449016</v>
      </c>
      <c r="D6" s="2">
        <v>854.23418133000541</v>
      </c>
      <c r="E6" s="2">
        <v>1471.0695034605174</v>
      </c>
      <c r="F6" s="2">
        <v>0</v>
      </c>
      <c r="G6" s="2">
        <v>0</v>
      </c>
      <c r="H6" s="2">
        <v>0</v>
      </c>
      <c r="I6" s="2">
        <v>110386.40128379392</v>
      </c>
    </row>
    <row r="7" spans="1:11" x14ac:dyDescent="0.35">
      <c r="A7" s="1" t="s">
        <v>65</v>
      </c>
      <c r="B7" s="2">
        <v>36983.545481969901</v>
      </c>
      <c r="C7" s="2">
        <v>298.19969061302601</v>
      </c>
      <c r="D7" s="2">
        <v>378.40008697100097</v>
      </c>
      <c r="E7" s="2">
        <v>0</v>
      </c>
      <c r="F7" s="2">
        <v>0</v>
      </c>
      <c r="G7" s="2">
        <v>0</v>
      </c>
      <c r="H7" s="2">
        <v>0</v>
      </c>
      <c r="I7" s="2">
        <v>37660.145259553901</v>
      </c>
    </row>
    <row r="8" spans="1:11" x14ac:dyDescent="0.35">
      <c r="A8" s="1" t="s">
        <v>66</v>
      </c>
      <c r="B8" s="2">
        <v>23873.263404719728</v>
      </c>
      <c r="C8" s="2">
        <v>4725.8750849045591</v>
      </c>
      <c r="D8" s="2">
        <v>225.43111701346567</v>
      </c>
      <c r="E8" s="2">
        <v>0</v>
      </c>
      <c r="F8" s="2">
        <v>0</v>
      </c>
      <c r="G8" s="2">
        <v>0</v>
      </c>
      <c r="H8" s="2">
        <v>0</v>
      </c>
      <c r="I8" s="2">
        <v>28824.569606637753</v>
      </c>
    </row>
    <row r="9" spans="1:11" x14ac:dyDescent="0.35">
      <c r="A9" s="1" t="s">
        <v>67</v>
      </c>
      <c r="B9" s="2">
        <v>45069.184591644596</v>
      </c>
      <c r="C9" s="2">
        <v>138.554806752095</v>
      </c>
      <c r="D9" s="2">
        <v>330.937006470619</v>
      </c>
      <c r="E9" s="2">
        <v>552.28270699568805</v>
      </c>
      <c r="F9" s="2">
        <v>134.95160829873799</v>
      </c>
      <c r="G9" s="2">
        <v>6.3435936390415601E-2</v>
      </c>
      <c r="H9" s="2">
        <v>274.20113568549999</v>
      </c>
      <c r="I9" s="2">
        <v>46500.175291783598</v>
      </c>
    </row>
    <row r="10" spans="1:11" x14ac:dyDescent="0.35">
      <c r="A10" s="1" t="s">
        <v>68</v>
      </c>
      <c r="B10" s="2">
        <v>-6761.7758640492802</v>
      </c>
      <c r="C10" s="2">
        <v>5745.6356877591898</v>
      </c>
      <c r="D10" s="2">
        <v>1300.9899833789</v>
      </c>
      <c r="E10" s="2">
        <v>0</v>
      </c>
      <c r="F10" s="2">
        <v>0</v>
      </c>
      <c r="G10" s="2">
        <v>0</v>
      </c>
      <c r="H10" s="2">
        <v>0</v>
      </c>
      <c r="I10" s="2">
        <v>284.84980708881102</v>
      </c>
    </row>
    <row r="11" spans="1:11" x14ac:dyDescent="0.35">
      <c r="A11" s="1" t="s">
        <v>69</v>
      </c>
      <c r="B11" s="2">
        <v>189.94453366617799</v>
      </c>
      <c r="C11" s="2">
        <v>16521.586111410499</v>
      </c>
      <c r="D11" s="2">
        <v>4733.7878031011496</v>
      </c>
      <c r="E11" s="2">
        <v>0</v>
      </c>
      <c r="F11" s="2">
        <v>0</v>
      </c>
      <c r="G11" s="2">
        <v>0</v>
      </c>
      <c r="H11" s="2">
        <v>0</v>
      </c>
      <c r="I11" s="2">
        <v>21445.318448177801</v>
      </c>
    </row>
    <row r="12" spans="1:11" x14ac:dyDescent="0.35">
      <c r="A12" s="59" t="s">
        <v>70</v>
      </c>
      <c r="B12" s="60">
        <v>290551.87866375269</v>
      </c>
      <c r="C12" s="60">
        <v>55446.49126339308</v>
      </c>
      <c r="D12" s="60">
        <v>20886.508870711576</v>
      </c>
      <c r="E12" s="60">
        <v>6106.1562464027329</v>
      </c>
      <c r="F12" s="60">
        <v>134.95160829873805</v>
      </c>
      <c r="G12" s="60">
        <v>6.3435936390415559E-2</v>
      </c>
      <c r="H12" s="60">
        <v>274.20113568549993</v>
      </c>
      <c r="I12" s="60">
        <v>373400.25122418074</v>
      </c>
    </row>
    <row r="13" spans="1:11" x14ac:dyDescent="0.35">
      <c r="A13" s="110" t="s">
        <v>138</v>
      </c>
      <c r="B13" s="111">
        <f>B12/$I12</f>
        <v>0.77812448628833986</v>
      </c>
      <c r="C13" s="111">
        <f t="shared" ref="C13:I13" si="0">C12/$I12</f>
        <v>0.14849077118082685</v>
      </c>
      <c r="D13" s="111">
        <f t="shared" si="0"/>
        <v>5.5935979695342537E-2</v>
      </c>
      <c r="E13" s="111">
        <f t="shared" si="0"/>
        <v>1.6352844505015451E-2</v>
      </c>
      <c r="F13" s="111">
        <f t="shared" si="0"/>
        <v>3.6141274103673884E-4</v>
      </c>
      <c r="G13" s="111">
        <f t="shared" si="0"/>
        <v>1.6988723543287097E-7</v>
      </c>
      <c r="H13" s="111">
        <f t="shared" si="0"/>
        <v>7.3433570220303901E-4</v>
      </c>
      <c r="I13" s="111">
        <f t="shared" si="0"/>
        <v>1</v>
      </c>
    </row>
    <row r="14" spans="1:11" x14ac:dyDescent="0.35">
      <c r="A14" s="58" t="str">
        <f>HYPERLINK("https://naei.energysecurity.gov.uk/greenhouse-gases/devolved-government-greenhouse-gas-emissions?section_id=4","Source: Greenhouse Gas Inventories for England, Scotland, Wales and Northern Ireland: 1990- 2024")</f>
        <v>Source: Greenhouse Gas Inventories for England, Scotland, Wales and Northern Ireland: 1990- 2024</v>
      </c>
    </row>
    <row r="15" spans="1:11" x14ac:dyDescent="0.35">
      <c r="A15" s="1" t="s">
        <v>124</v>
      </c>
    </row>
    <row r="16" spans="1:11" x14ac:dyDescent="0.35">
      <c r="A16" s="1" t="s">
        <v>139</v>
      </c>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B3CD2-24F9-4112-9BDE-633C36A003C4}">
  <dimension ref="A1:AJ37"/>
  <sheetViews>
    <sheetView zoomScale="70" zoomScaleNormal="70" workbookViewId="0"/>
  </sheetViews>
  <sheetFormatPr defaultColWidth="8.7265625" defaultRowHeight="14.5" x14ac:dyDescent="0.35"/>
  <cols>
    <col min="1" max="1" width="28.1796875" style="66" customWidth="1"/>
    <col min="2" max="16384" width="8.7265625" style="66"/>
  </cols>
  <sheetData>
    <row r="1" spans="1:16" s="83" customFormat="1" ht="15.5" x14ac:dyDescent="0.35">
      <c r="A1" s="80" t="s">
        <v>358</v>
      </c>
    </row>
    <row r="2" spans="1:16" s="83" customFormat="1" ht="15.5" x14ac:dyDescent="0.35">
      <c r="A2" s="81" t="s">
        <v>407</v>
      </c>
      <c r="P2" s="16" t="s">
        <v>379</v>
      </c>
    </row>
    <row r="3" spans="1:16" s="83" customFormat="1" ht="15.5" x14ac:dyDescent="0.35">
      <c r="A3" s="82" t="s">
        <v>380</v>
      </c>
    </row>
    <row r="32" spans="1:36" s="80" customFormat="1" ht="15.5" x14ac:dyDescent="0.35">
      <c r="A32" s="86" t="s">
        <v>381</v>
      </c>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row>
    <row r="33" spans="1:36" s="80" customFormat="1" ht="15.5" x14ac:dyDescent="0.35">
      <c r="A33" s="108"/>
      <c r="B33" s="51" t="s">
        <v>76</v>
      </c>
      <c r="C33" s="51" t="s">
        <v>346</v>
      </c>
      <c r="D33" s="51" t="s">
        <v>347</v>
      </c>
      <c r="E33" s="51" t="s">
        <v>348</v>
      </c>
      <c r="F33" s="51" t="s">
        <v>349</v>
      </c>
      <c r="G33" s="51" t="s">
        <v>77</v>
      </c>
      <c r="H33" s="51" t="s">
        <v>350</v>
      </c>
      <c r="I33" s="51" t="s">
        <v>351</v>
      </c>
      <c r="J33" s="51" t="s">
        <v>78</v>
      </c>
      <c r="K33" s="51" t="s">
        <v>79</v>
      </c>
      <c r="L33" s="51" t="s">
        <v>80</v>
      </c>
      <c r="M33" s="51" t="s">
        <v>81</v>
      </c>
      <c r="N33" s="51" t="s">
        <v>82</v>
      </c>
      <c r="O33" s="51" t="s">
        <v>83</v>
      </c>
      <c r="P33" s="51" t="s">
        <v>84</v>
      </c>
      <c r="Q33" s="51" t="s">
        <v>85</v>
      </c>
      <c r="R33" s="51" t="s">
        <v>86</v>
      </c>
      <c r="S33" s="51" t="s">
        <v>87</v>
      </c>
      <c r="T33" s="51" t="s">
        <v>88</v>
      </c>
      <c r="U33" s="51" t="s">
        <v>89</v>
      </c>
      <c r="V33" s="51" t="s">
        <v>90</v>
      </c>
      <c r="W33" s="51" t="s">
        <v>91</v>
      </c>
      <c r="X33" s="51" t="s">
        <v>92</v>
      </c>
      <c r="Y33" s="51" t="s">
        <v>93</v>
      </c>
      <c r="Z33" s="51" t="s">
        <v>94</v>
      </c>
      <c r="AA33" s="51" t="s">
        <v>95</v>
      </c>
      <c r="AB33" s="51" t="s">
        <v>96</v>
      </c>
      <c r="AC33" s="51" t="s">
        <v>97</v>
      </c>
      <c r="AD33" s="51" t="s">
        <v>98</v>
      </c>
      <c r="AE33" s="109" t="s">
        <v>99</v>
      </c>
      <c r="AF33" s="109" t="s">
        <v>100</v>
      </c>
      <c r="AG33" s="51" t="s">
        <v>101</v>
      </c>
      <c r="AH33" s="51" t="s">
        <v>102</v>
      </c>
      <c r="AI33" s="51" t="s">
        <v>58</v>
      </c>
      <c r="AJ33" s="51" t="s">
        <v>59</v>
      </c>
    </row>
    <row r="34" spans="1:36" s="80" customFormat="1" ht="15.75" customHeight="1" x14ac:dyDescent="0.35">
      <c r="A34" s="106" t="s">
        <v>382</v>
      </c>
      <c r="B34" s="107">
        <v>0</v>
      </c>
      <c r="C34" s="107" t="s">
        <v>383</v>
      </c>
      <c r="D34" s="107" t="s">
        <v>383</v>
      </c>
      <c r="E34" s="107" t="s">
        <v>383</v>
      </c>
      <c r="F34" s="107" t="s">
        <v>383</v>
      </c>
      <c r="G34" s="107">
        <v>5.2267567387873073E-3</v>
      </c>
      <c r="H34" s="107" t="s">
        <v>383</v>
      </c>
      <c r="I34" s="107" t="s">
        <v>383</v>
      </c>
      <c r="J34" s="107">
        <v>-7.4640567870823526E-3</v>
      </c>
      <c r="K34" s="107">
        <v>6.7405983296097791E-3</v>
      </c>
      <c r="L34" s="107">
        <v>-9.0459433266036789E-3</v>
      </c>
      <c r="M34" s="107">
        <v>4.8466320937358958E-3</v>
      </c>
      <c r="N34" s="107">
        <v>-7.9391374500988404E-2</v>
      </c>
      <c r="O34" s="107">
        <v>-7.3987397287455403E-2</v>
      </c>
      <c r="P34" s="107">
        <v>-7.6299392726066867E-2</v>
      </c>
      <c r="Q34" s="107">
        <v>-3.0655182851826578E-2</v>
      </c>
      <c r="R34" s="107">
        <v>-1.7250441733076844E-2</v>
      </c>
      <c r="S34" s="107">
        <v>-6.2682084083014844E-2</v>
      </c>
      <c r="T34" s="107">
        <v>-7.79012766908381E-2</v>
      </c>
      <c r="U34" s="107">
        <v>-0.1488036805754146</v>
      </c>
      <c r="V34" s="107">
        <v>-0.12688353058992038</v>
      </c>
      <c r="W34" s="107">
        <v>-0.16179655833097009</v>
      </c>
      <c r="X34" s="107">
        <v>-0.15117351190879888</v>
      </c>
      <c r="Y34" s="107">
        <v>-0.14410424704186497</v>
      </c>
      <c r="Z34" s="107">
        <v>-0.17252889121919257</v>
      </c>
      <c r="AA34" s="107">
        <v>-0.15951778457682467</v>
      </c>
      <c r="AB34" s="107">
        <v>-0.15284572032409374</v>
      </c>
      <c r="AC34" s="107">
        <v>-0.18037132572674894</v>
      </c>
      <c r="AD34" s="107">
        <v>-0.19411705313713268</v>
      </c>
      <c r="AE34" s="107">
        <v>-0.20801159516432216</v>
      </c>
      <c r="AF34" s="107">
        <v>-0.24311625110975488</v>
      </c>
      <c r="AG34" s="107">
        <v>-0.22262340453140886</v>
      </c>
      <c r="AH34" s="107">
        <v>-0.25673217795139824</v>
      </c>
      <c r="AI34" s="107">
        <v>-0.29411648289143277</v>
      </c>
      <c r="AJ34" s="107">
        <v>-0.2944163736861109</v>
      </c>
    </row>
    <row r="35" spans="1:36" s="80" customFormat="1" ht="15.75" customHeight="1" x14ac:dyDescent="0.35">
      <c r="A35" s="102"/>
      <c r="B35" s="85"/>
      <c r="C35" s="103"/>
      <c r="D35" s="103"/>
      <c r="E35" s="103"/>
      <c r="F35" s="103"/>
      <c r="G35" s="85"/>
      <c r="H35" s="103"/>
      <c r="I35" s="103"/>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row>
    <row r="36" spans="1:36" s="83" customFormat="1" ht="16.5" x14ac:dyDescent="0.4">
      <c r="A36" s="83" t="s">
        <v>384</v>
      </c>
    </row>
    <row r="37" spans="1:36" s="83" customFormat="1" ht="15.5" x14ac:dyDescent="0.35">
      <c r="A37" s="104" t="s">
        <v>385</v>
      </c>
    </row>
  </sheetData>
  <phoneticPr fontId="9" type="noConversion"/>
  <hyperlinks>
    <hyperlink ref="P2" location="Contents!A1" display="back to contents" xr:uid="{6596597D-CD46-41F0-96D4-1FE642EAD7AE}"/>
  </hyperlinks>
  <pageMargins left="0.7" right="0.7" top="0.75" bottom="0.75" header="0.3" footer="0.3"/>
  <drawing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26"/>
  <sheetViews>
    <sheetView showGridLines="0" zoomScale="85" zoomScaleNormal="85" workbookViewId="0"/>
  </sheetViews>
  <sheetFormatPr defaultColWidth="10.81640625" defaultRowHeight="15.5" x14ac:dyDescent="0.35"/>
  <cols>
    <col min="1" max="1" width="25.1796875" style="1" customWidth="1"/>
    <col min="2" max="4" width="12.1796875" style="1" bestFit="1" customWidth="1"/>
    <col min="5" max="7" width="14" style="1" customWidth="1"/>
    <col min="8" max="31" width="12.1796875" style="1" bestFit="1" customWidth="1"/>
    <col min="32" max="16384" width="10.81640625" style="1"/>
  </cols>
  <sheetData>
    <row r="1" spans="1:31" x14ac:dyDescent="0.35">
      <c r="A1" s="1" t="s">
        <v>104</v>
      </c>
    </row>
    <row r="2" spans="1:31" x14ac:dyDescent="0.35">
      <c r="A2" s="57" t="s">
        <v>140</v>
      </c>
    </row>
    <row r="3" spans="1:31" x14ac:dyDescent="0.35">
      <c r="A3" s="1" t="s">
        <v>141</v>
      </c>
      <c r="G3" s="1" t="s">
        <v>55</v>
      </c>
      <c r="I3" s="58" t="str">
        <f>HYPERLINK("#Contents!A1", "back to contents")</f>
        <v>back to contents</v>
      </c>
    </row>
    <row r="4" spans="1:31" ht="46.5" x14ac:dyDescent="0.35">
      <c r="A4" s="59" t="s">
        <v>56</v>
      </c>
      <c r="B4" s="63" t="s">
        <v>142</v>
      </c>
      <c r="C4" s="63" t="s">
        <v>58</v>
      </c>
      <c r="D4" s="63" t="s">
        <v>59</v>
      </c>
      <c r="E4" s="63" t="s">
        <v>143</v>
      </c>
      <c r="F4" s="63" t="s">
        <v>113</v>
      </c>
      <c r="G4" s="63" t="s">
        <v>73</v>
      </c>
    </row>
    <row r="5" spans="1:31" x14ac:dyDescent="0.35">
      <c r="A5" s="1" t="s">
        <v>62</v>
      </c>
      <c r="B5" s="2">
        <v>54988.753528601301</v>
      </c>
      <c r="C5" s="2">
        <v>46909.771060647101</v>
      </c>
      <c r="D5" s="2">
        <v>46524.226083338101</v>
      </c>
      <c r="E5" s="100">
        <f>Table13[[#This Row],[2024]]/D$13</f>
        <v>0.12459612957090931</v>
      </c>
      <c r="F5" s="100">
        <f>(Table13[[#This Row],[2024]]-Table13[[#This Row],[Base year]])/Table13[[#This Row],[Base year]]</f>
        <v>-0.15393197521490545</v>
      </c>
      <c r="G5" s="100">
        <f>(Table13[[#This Row],[2024]]-Table13[[#This Row],[2023]])/Table13[[#This Row],[2023]]</f>
        <v>-8.2188629062066865E-3</v>
      </c>
    </row>
    <row r="6" spans="1:31" x14ac:dyDescent="0.35">
      <c r="A6" s="1" t="s">
        <v>63</v>
      </c>
      <c r="B6" s="2">
        <v>110084.76983358301</v>
      </c>
      <c r="C6" s="2">
        <v>78647.781183817497</v>
      </c>
      <c r="D6" s="2">
        <v>81774.565443806903</v>
      </c>
      <c r="E6" s="100">
        <f>Table13[[#This Row],[2024]]/D$13</f>
        <v>0.21899976011186822</v>
      </c>
      <c r="F6" s="100">
        <f>(Table13[[#This Row],[2024]]-Table13[[#This Row],[Base year]])/Table13[[#This Row],[Base year]]</f>
        <v>-0.25716731235913121</v>
      </c>
      <c r="G6" s="100">
        <f>(Table13[[#This Row],[2024]]-Table13[[#This Row],[2023]])/Table13[[#This Row],[2023]]</f>
        <v>3.9756801945644349E-2</v>
      </c>
    </row>
    <row r="7" spans="1:31" x14ac:dyDescent="0.35">
      <c r="A7" s="1" t="s">
        <v>64</v>
      </c>
      <c r="B7" s="2">
        <v>124235.18213054267</v>
      </c>
      <c r="C7" s="2">
        <v>110156.61958543421</v>
      </c>
      <c r="D7" s="2">
        <v>110386.40128379389</v>
      </c>
      <c r="E7" s="100">
        <f>Table13[[#This Row],[2024]]/D$13</f>
        <v>0.29562487149351302</v>
      </c>
      <c r="F7" s="100">
        <f>(Table13[[#This Row],[2024]]-Table13[[#This Row],[Base year]])/Table13[[#This Row],[Base year]]</f>
        <v>-0.1114722947980781</v>
      </c>
      <c r="G7" s="100">
        <f>(Table13[[#This Row],[2024]]-Table13[[#This Row],[2023]])/Table13[[#This Row],[2023]]</f>
        <v>2.0859545184343095E-3</v>
      </c>
    </row>
    <row r="8" spans="1:31" x14ac:dyDescent="0.35">
      <c r="A8" s="1" t="s">
        <v>65</v>
      </c>
      <c r="B8" s="2">
        <v>203990.90241639101</v>
      </c>
      <c r="C8" s="2">
        <v>44905.672928987202</v>
      </c>
      <c r="D8" s="2">
        <v>37660.145259553901</v>
      </c>
      <c r="E8" s="100">
        <f>Table13[[#This Row],[2024]]/D$13</f>
        <v>0.10085731098489176</v>
      </c>
      <c r="F8" s="100">
        <f>(Table13[[#This Row],[2024]]-Table13[[#This Row],[Base year]])/Table13[[#This Row],[Base year]]</f>
        <v>-0.81538321163616823</v>
      </c>
      <c r="G8" s="100">
        <f>(Table13[[#This Row],[2024]]-Table13[[#This Row],[2023]])/Table13[[#This Row],[2023]]</f>
        <v>-0.16134994081685874</v>
      </c>
    </row>
    <row r="9" spans="1:31" x14ac:dyDescent="0.35">
      <c r="A9" s="1" t="s">
        <v>66</v>
      </c>
      <c r="B9" s="2">
        <v>77192.227023902378</v>
      </c>
      <c r="C9" s="2">
        <v>30309.837615920609</v>
      </c>
      <c r="D9" s="2">
        <v>28824.569606637757</v>
      </c>
      <c r="E9" s="100">
        <f>Table13[[#This Row],[2024]]/D$13</f>
        <v>7.7194831851712303E-2</v>
      </c>
      <c r="F9" s="100">
        <f>(Table13[[#This Row],[2024]]-Table13[[#This Row],[Base year]])/Table13[[#This Row],[Base year]]</f>
        <v>-0.62658714849990915</v>
      </c>
      <c r="G9" s="100">
        <f>(Table13[[#This Row],[2024]]-Table13[[#This Row],[2023]])/Table13[[#This Row],[2023]]</f>
        <v>-4.9002836244252834E-2</v>
      </c>
    </row>
    <row r="10" spans="1:31" x14ac:dyDescent="0.35">
      <c r="A10" s="1" t="s">
        <v>67</v>
      </c>
      <c r="B10" s="2">
        <v>157549.01417954199</v>
      </c>
      <c r="C10" s="2">
        <v>50224.490625898601</v>
      </c>
      <c r="D10" s="2">
        <v>46500.175291783598</v>
      </c>
      <c r="E10" s="100">
        <f>Table13[[#This Row],[2024]]/D$13</f>
        <v>0.12453171935298456</v>
      </c>
      <c r="F10" s="100">
        <f>(Table13[[#This Row],[2024]]-Table13[[#This Row],[Base year]])/Table13[[#This Row],[Base year]]</f>
        <v>-0.70485264199246433</v>
      </c>
      <c r="G10" s="100">
        <f>(Table13[[#This Row],[2024]]-Table13[[#This Row],[2023]])/Table13[[#This Row],[2023]]</f>
        <v>-7.4153371944692945E-2</v>
      </c>
    </row>
    <row r="11" spans="1:31" x14ac:dyDescent="0.35">
      <c r="A11" s="1" t="s">
        <v>68</v>
      </c>
      <c r="B11" s="2">
        <v>10266.8826882494</v>
      </c>
      <c r="C11" s="2">
        <v>338.53317545341201</v>
      </c>
      <c r="D11" s="2">
        <v>284.84980708881102</v>
      </c>
      <c r="E11" s="100">
        <f>Table13[[#This Row],[2024]]/D$13</f>
        <v>7.6285381746514665E-4</v>
      </c>
      <c r="F11" s="100">
        <f>(Table13[[#This Row],[2024]]-Table13[[#This Row],[Base year]])/Table13[[#This Row],[Base year]]</f>
        <v>-0.97225547269427504</v>
      </c>
      <c r="G11" s="100">
        <f>(Table13[[#This Row],[2024]]-Table13[[#This Row],[2023]])/Table13[[#This Row],[2023]]</f>
        <v>-0.15857638854065204</v>
      </c>
    </row>
    <row r="12" spans="1:31" x14ac:dyDescent="0.35">
      <c r="A12" s="1" t="s">
        <v>69</v>
      </c>
      <c r="B12" s="2">
        <v>55039.201339954299</v>
      </c>
      <c r="C12" s="2">
        <v>22442.122215334399</v>
      </c>
      <c r="D12" s="2">
        <v>21445.318448177801</v>
      </c>
      <c r="E12" s="100">
        <f>Table13[[#This Row],[2024]]/D$13</f>
        <v>5.7432522816655895E-2</v>
      </c>
      <c r="F12" s="100">
        <f>(Table13[[#This Row],[2024]]-Table13[[#This Row],[Base year]])/Table13[[#This Row],[Base year]]</f>
        <v>-0.61036283365161914</v>
      </c>
      <c r="G12" s="100">
        <f>(Table13[[#This Row],[2024]]-Table13[[#This Row],[2023]])/Table13[[#This Row],[2023]]</f>
        <v>-4.4416644628888773E-2</v>
      </c>
    </row>
    <row r="13" spans="1:31" x14ac:dyDescent="0.35">
      <c r="A13" s="117" t="s">
        <v>70</v>
      </c>
      <c r="B13" s="121">
        <v>793346.93314076634</v>
      </c>
      <c r="C13" s="121">
        <v>383934.82839149301</v>
      </c>
      <c r="D13" s="121">
        <v>373400.25122418068</v>
      </c>
      <c r="E13" s="119">
        <f>Table13[[#This Row],[2024]]/D$13</f>
        <v>1</v>
      </c>
      <c r="F13" s="119">
        <f>(Table13[[#This Row],[2024]]-Table13[[#This Row],[Base year]])/Table13[[#This Row],[Base year]]</f>
        <v>-0.52933548284363641</v>
      </c>
      <c r="G13" s="119">
        <f>(Table13[[#This Row],[2024]]-Table13[[#This Row],[2023]])/Table13[[#This Row],[2023]]</f>
        <v>-2.7438451498258871E-2</v>
      </c>
    </row>
    <row r="14" spans="1:31" x14ac:dyDescent="0.35">
      <c r="A14" s="1" t="s">
        <v>144</v>
      </c>
    </row>
    <row r="15" spans="1:31" x14ac:dyDescent="0.35">
      <c r="AE15" s="65" t="s">
        <v>145</v>
      </c>
    </row>
    <row r="16" spans="1:31" x14ac:dyDescent="0.35">
      <c r="A16" s="59" t="s">
        <v>56</v>
      </c>
      <c r="B16" s="63" t="s">
        <v>57</v>
      </c>
      <c r="C16" s="63" t="s">
        <v>76</v>
      </c>
      <c r="D16" s="63" t="s">
        <v>77</v>
      </c>
      <c r="E16" s="63" t="s">
        <v>78</v>
      </c>
      <c r="F16" s="63" t="s">
        <v>79</v>
      </c>
      <c r="G16" s="63" t="s">
        <v>80</v>
      </c>
      <c r="H16" s="63" t="s">
        <v>81</v>
      </c>
      <c r="I16" s="63" t="s">
        <v>82</v>
      </c>
      <c r="J16" s="63" t="s">
        <v>83</v>
      </c>
      <c r="K16" s="63" t="s">
        <v>84</v>
      </c>
      <c r="L16" s="63" t="s">
        <v>85</v>
      </c>
      <c r="M16" s="63" t="s">
        <v>86</v>
      </c>
      <c r="N16" s="63" t="s">
        <v>87</v>
      </c>
      <c r="O16" s="63" t="s">
        <v>88</v>
      </c>
      <c r="P16" s="63" t="s">
        <v>89</v>
      </c>
      <c r="Q16" s="63" t="s">
        <v>90</v>
      </c>
      <c r="R16" s="63" t="s">
        <v>91</v>
      </c>
      <c r="S16" s="63" t="s">
        <v>92</v>
      </c>
      <c r="T16" s="63" t="s">
        <v>93</v>
      </c>
      <c r="U16" s="63" t="s">
        <v>94</v>
      </c>
      <c r="V16" s="63" t="s">
        <v>95</v>
      </c>
      <c r="W16" s="63" t="s">
        <v>96</v>
      </c>
      <c r="X16" s="63" t="s">
        <v>97</v>
      </c>
      <c r="Y16" s="63" t="s">
        <v>98</v>
      </c>
      <c r="Z16" s="63" t="s">
        <v>99</v>
      </c>
      <c r="AA16" s="63" t="s">
        <v>100</v>
      </c>
      <c r="AB16" s="63" t="s">
        <v>101</v>
      </c>
      <c r="AC16" s="63" t="s">
        <v>102</v>
      </c>
      <c r="AD16" s="63" t="s">
        <v>58</v>
      </c>
      <c r="AE16" s="63" t="s">
        <v>59</v>
      </c>
    </row>
    <row r="17" spans="1:31" x14ac:dyDescent="0.35">
      <c r="A17" s="1" t="s">
        <v>62</v>
      </c>
      <c r="B17" s="2">
        <v>54988.753528601301</v>
      </c>
      <c r="C17" s="2">
        <v>54988.753528601301</v>
      </c>
      <c r="D17" s="2">
        <v>54271.229032915799</v>
      </c>
      <c r="E17" s="2">
        <v>54918.846377928698</v>
      </c>
      <c r="F17" s="2">
        <v>55184.924207987198</v>
      </c>
      <c r="G17" s="2">
        <v>53208.322335083802</v>
      </c>
      <c r="H17" s="2">
        <v>50978.629605567403</v>
      </c>
      <c r="I17" s="2">
        <v>50660.5515666707</v>
      </c>
      <c r="J17" s="2">
        <v>51101.439751342303</v>
      </c>
      <c r="K17" s="2">
        <v>51910.849104359302</v>
      </c>
      <c r="L17" s="2">
        <v>52076.502482908203</v>
      </c>
      <c r="M17" s="2">
        <v>51020.707468229397</v>
      </c>
      <c r="N17" s="2">
        <v>50624.258863310803</v>
      </c>
      <c r="O17" s="2">
        <v>50342.612016215702</v>
      </c>
      <c r="P17" s="2">
        <v>49797.457593882398</v>
      </c>
      <c r="Q17" s="2">
        <v>50146.219283683997</v>
      </c>
      <c r="R17" s="2">
        <v>49172.597476307099</v>
      </c>
      <c r="S17" s="2">
        <v>49888.026029017798</v>
      </c>
      <c r="T17" s="2">
        <v>49516.548562254298</v>
      </c>
      <c r="U17" s="2">
        <v>49560.375637409699</v>
      </c>
      <c r="V17" s="2">
        <v>51016.316096913397</v>
      </c>
      <c r="W17" s="2">
        <v>50389.5124144156</v>
      </c>
      <c r="X17" s="2">
        <v>50620.568466589299</v>
      </c>
      <c r="Y17" s="2">
        <v>48372.7865044684</v>
      </c>
      <c r="Z17" s="2">
        <v>48930.815739563797</v>
      </c>
      <c r="AA17" s="2">
        <v>47763.846838054902</v>
      </c>
      <c r="AB17" s="2">
        <v>48245.896179025098</v>
      </c>
      <c r="AC17" s="2">
        <v>46412.754144026301</v>
      </c>
      <c r="AD17" s="2">
        <v>46909.771060647101</v>
      </c>
      <c r="AE17" s="2">
        <v>46524.226083338101</v>
      </c>
    </row>
    <row r="18" spans="1:31" x14ac:dyDescent="0.35">
      <c r="A18" s="1" t="s">
        <v>63</v>
      </c>
      <c r="B18" s="2">
        <v>110084.76983358301</v>
      </c>
      <c r="C18" s="2">
        <v>109492.56115063799</v>
      </c>
      <c r="D18" s="2">
        <v>112347.186707523</v>
      </c>
      <c r="E18" s="2">
        <v>119104.376299639</v>
      </c>
      <c r="F18" s="2">
        <v>120952.802345751</v>
      </c>
      <c r="G18" s="2">
        <v>121121.569244917</v>
      </c>
      <c r="H18" s="2">
        <v>124606.146388871</v>
      </c>
      <c r="I18" s="2">
        <v>116687.522943673</v>
      </c>
      <c r="J18" s="2">
        <v>118454.24723040999</v>
      </c>
      <c r="K18" s="2">
        <v>121303.506304792</v>
      </c>
      <c r="L18" s="2">
        <v>117489.001484055</v>
      </c>
      <c r="M18" s="2">
        <v>113144.735115456</v>
      </c>
      <c r="N18" s="2">
        <v>108383.225893286</v>
      </c>
      <c r="O18" s="2">
        <v>113317.742424126</v>
      </c>
      <c r="P18" s="2">
        <v>106904.79419150201</v>
      </c>
      <c r="Q18" s="2">
        <v>118219.97582244199</v>
      </c>
      <c r="R18" s="2">
        <v>98005.395907432496</v>
      </c>
      <c r="S18" s="2">
        <v>107480.360601355</v>
      </c>
      <c r="T18" s="2">
        <v>108893.659623846</v>
      </c>
      <c r="U18" s="2">
        <v>93748.497645747106</v>
      </c>
      <c r="V18" s="2">
        <v>96147.586991661403</v>
      </c>
      <c r="W18" s="2">
        <v>96002.604077166106</v>
      </c>
      <c r="X18" s="2">
        <v>93500.259996659806</v>
      </c>
      <c r="Y18" s="2">
        <v>97612.556367155106</v>
      </c>
      <c r="Z18" s="2">
        <v>93740.545294548603</v>
      </c>
      <c r="AA18" s="2">
        <v>93327.474600982503</v>
      </c>
      <c r="AB18" s="2">
        <v>97912.346081176001</v>
      </c>
      <c r="AC18" s="2">
        <v>83261.617417620801</v>
      </c>
      <c r="AD18" s="2">
        <v>78647.781183817497</v>
      </c>
      <c r="AE18" s="2">
        <v>81774.565443806903</v>
      </c>
    </row>
    <row r="19" spans="1:31" x14ac:dyDescent="0.35">
      <c r="A19" s="1" t="s">
        <v>64</v>
      </c>
      <c r="B19" s="2">
        <v>124235.18213054267</v>
      </c>
      <c r="C19" s="2">
        <v>124191.16920681061</v>
      </c>
      <c r="D19" s="2">
        <v>124067.93878180537</v>
      </c>
      <c r="E19" s="2">
        <v>128608.20462190686</v>
      </c>
      <c r="F19" s="2">
        <v>129395.76794905509</v>
      </c>
      <c r="G19" s="2">
        <v>128155.43468123188</v>
      </c>
      <c r="H19" s="2">
        <v>128343.36143748903</v>
      </c>
      <c r="I19" s="2">
        <v>130316.46946304274</v>
      </c>
      <c r="J19" s="2">
        <v>131214.30223696359</v>
      </c>
      <c r="K19" s="2">
        <v>132334.13669203402</v>
      </c>
      <c r="L19" s="2">
        <v>133534.53089777339</v>
      </c>
      <c r="M19" s="2">
        <v>135533.3729654912</v>
      </c>
      <c r="N19" s="2">
        <v>135915.73965802658</v>
      </c>
      <c r="O19" s="2">
        <v>129504.67153795705</v>
      </c>
      <c r="P19" s="2">
        <v>125313.37981756823</v>
      </c>
      <c r="Q19" s="2">
        <v>123800.46742699134</v>
      </c>
      <c r="R19" s="2">
        <v>121738.09829591811</v>
      </c>
      <c r="S19" s="2">
        <v>121867.37009719305</v>
      </c>
      <c r="T19" s="2">
        <v>121022.59165199075</v>
      </c>
      <c r="U19" s="2">
        <v>123125.04642268874</v>
      </c>
      <c r="V19" s="2">
        <v>123231.0864059093</v>
      </c>
      <c r="W19" s="2">
        <v>127082.14324375802</v>
      </c>
      <c r="X19" s="2">
        <v>127913.69198375987</v>
      </c>
      <c r="Y19" s="2">
        <v>126494.25907140604</v>
      </c>
      <c r="Z19" s="2">
        <v>122987.47132777009</v>
      </c>
      <c r="AA19" s="2">
        <v>101307.80584332602</v>
      </c>
      <c r="AB19" s="2">
        <v>109933.69015492</v>
      </c>
      <c r="AC19" s="2">
        <v>111193.75341051006</v>
      </c>
      <c r="AD19" s="2">
        <v>110156.61958543421</v>
      </c>
      <c r="AE19" s="2">
        <v>110386.40128379389</v>
      </c>
    </row>
    <row r="20" spans="1:31" x14ac:dyDescent="0.35">
      <c r="A20" s="1" t="s">
        <v>65</v>
      </c>
      <c r="B20" s="2">
        <v>203990.90241639101</v>
      </c>
      <c r="C20" s="2">
        <v>203990.90241639101</v>
      </c>
      <c r="D20" s="2">
        <v>163558.028177664</v>
      </c>
      <c r="E20" s="2">
        <v>155599.99347466201</v>
      </c>
      <c r="F20" s="2">
        <v>147554.04832941899</v>
      </c>
      <c r="G20" s="2">
        <v>159002.95062659099</v>
      </c>
      <c r="H20" s="2">
        <v>169852.37272246199</v>
      </c>
      <c r="I20" s="2">
        <v>165481.525586729</v>
      </c>
      <c r="J20" s="2">
        <v>174488.32620588099</v>
      </c>
      <c r="K20" s="2">
        <v>174146.10476153699</v>
      </c>
      <c r="L20" s="2">
        <v>173414.28170592501</v>
      </c>
      <c r="M20" s="2">
        <v>182337.38861206701</v>
      </c>
      <c r="N20" s="2">
        <v>178045.79653956799</v>
      </c>
      <c r="O20" s="2">
        <v>172942.72796390901</v>
      </c>
      <c r="P20" s="2">
        <v>151156.09630779299</v>
      </c>
      <c r="Q20" s="2">
        <v>157445.42308361299</v>
      </c>
      <c r="R20" s="2">
        <v>144684.79542571999</v>
      </c>
      <c r="S20" s="2">
        <v>158684.28937344701</v>
      </c>
      <c r="T20" s="2">
        <v>147671.801847528</v>
      </c>
      <c r="U20" s="2">
        <v>124452.63751379101</v>
      </c>
      <c r="V20" s="2">
        <v>104292.245960108</v>
      </c>
      <c r="W20" s="2">
        <v>82260.379360225896</v>
      </c>
      <c r="X20" s="2">
        <v>72229.837131293898</v>
      </c>
      <c r="Y20" s="2">
        <v>65852.073606919294</v>
      </c>
      <c r="Z20" s="2">
        <v>57851.221457258704</v>
      </c>
      <c r="AA20" s="2">
        <v>49530.171699373299</v>
      </c>
      <c r="AB20" s="2">
        <v>54762.2183486301</v>
      </c>
      <c r="AC20" s="2">
        <v>55377.167580034802</v>
      </c>
      <c r="AD20" s="2">
        <v>44905.672928987202</v>
      </c>
      <c r="AE20" s="2">
        <v>37660.145259553901</v>
      </c>
    </row>
    <row r="21" spans="1:31" x14ac:dyDescent="0.35">
      <c r="A21" s="1" t="s">
        <v>66</v>
      </c>
      <c r="B21" s="2">
        <v>77192.227023902378</v>
      </c>
      <c r="C21" s="2">
        <v>77192.227023902436</v>
      </c>
      <c r="D21" s="2">
        <v>74846.291931082291</v>
      </c>
      <c r="E21" s="2">
        <v>71057.206012658498</v>
      </c>
      <c r="F21" s="2">
        <v>65323.588476475721</v>
      </c>
      <c r="G21" s="2">
        <v>63268.86471527494</v>
      </c>
      <c r="H21" s="2">
        <v>62818.286681831836</v>
      </c>
      <c r="I21" s="2">
        <v>63250.204021901722</v>
      </c>
      <c r="J21" s="2">
        <v>59777.325497915772</v>
      </c>
      <c r="K21" s="2">
        <v>58208.016863797813</v>
      </c>
      <c r="L21" s="2">
        <v>57567.866591965991</v>
      </c>
      <c r="M21" s="2">
        <v>52678.987649678333</v>
      </c>
      <c r="N21" s="2">
        <v>51295.412969237303</v>
      </c>
      <c r="O21" s="2">
        <v>49678.228635980697</v>
      </c>
      <c r="P21" s="2">
        <v>48302.977321623817</v>
      </c>
      <c r="Q21" s="2">
        <v>48810.424330303198</v>
      </c>
      <c r="R21" s="2">
        <v>46819.211432608827</v>
      </c>
      <c r="S21" s="2">
        <v>43137.202611300054</v>
      </c>
      <c r="T21" s="2">
        <v>40957.897013673173</v>
      </c>
      <c r="U21" s="2">
        <v>39256.296469598274</v>
      </c>
      <c r="V21" s="2">
        <v>39740.5117740516</v>
      </c>
      <c r="W21" s="2">
        <v>38562.097816444191</v>
      </c>
      <c r="X21" s="2">
        <v>38051.144955932323</v>
      </c>
      <c r="Y21" s="2">
        <v>37268.910302664874</v>
      </c>
      <c r="Z21" s="2">
        <v>37288.240016315794</v>
      </c>
      <c r="AA21" s="2">
        <v>33902.447268040647</v>
      </c>
      <c r="AB21" s="2">
        <v>31181.441360118159</v>
      </c>
      <c r="AC21" s="2">
        <v>31482.904926087824</v>
      </c>
      <c r="AD21" s="2">
        <v>30309.837615920609</v>
      </c>
      <c r="AE21" s="2">
        <v>28824.569606637757</v>
      </c>
    </row>
    <row r="22" spans="1:31" x14ac:dyDescent="0.35">
      <c r="A22" s="1" t="s">
        <v>67</v>
      </c>
      <c r="B22" s="2">
        <v>157549.01417954199</v>
      </c>
      <c r="C22" s="2">
        <v>155662.399531059</v>
      </c>
      <c r="D22" s="2">
        <v>142677.66166603399</v>
      </c>
      <c r="E22" s="2">
        <v>138844.67412514699</v>
      </c>
      <c r="F22" s="2">
        <v>123161.382133644</v>
      </c>
      <c r="G22" s="2">
        <v>120522.726958143</v>
      </c>
      <c r="H22" s="2">
        <v>114298.84725332</v>
      </c>
      <c r="I22" s="2">
        <v>103554.858667539</v>
      </c>
      <c r="J22" s="2">
        <v>106224.692015746</v>
      </c>
      <c r="K22" s="2">
        <v>104824.704494365</v>
      </c>
      <c r="L22" s="2">
        <v>103716.79132981</v>
      </c>
      <c r="M22" s="2">
        <v>100895.69923885701</v>
      </c>
      <c r="N22" s="2">
        <v>101440.69203356</v>
      </c>
      <c r="O22" s="2">
        <v>92823.103558291899</v>
      </c>
      <c r="P22" s="2">
        <v>75058.639382769499</v>
      </c>
      <c r="Q22" s="2">
        <v>77995.705021718997</v>
      </c>
      <c r="R22" s="2">
        <v>74294.143228648099</v>
      </c>
      <c r="S22" s="2">
        <v>72478.512377437204</v>
      </c>
      <c r="T22" s="2">
        <v>76712.313117655402</v>
      </c>
      <c r="U22" s="2">
        <v>74645.937337832598</v>
      </c>
      <c r="V22" s="2">
        <v>71291.511227599403</v>
      </c>
      <c r="W22" s="2">
        <v>64636.866633631398</v>
      </c>
      <c r="X22" s="2">
        <v>64996.929609726198</v>
      </c>
      <c r="Y22" s="2">
        <v>63367.5366509378</v>
      </c>
      <c r="Z22" s="2">
        <v>61990.453643759101</v>
      </c>
      <c r="AA22" s="2">
        <v>58533.442437014201</v>
      </c>
      <c r="AB22" s="2">
        <v>58220.7651928204</v>
      </c>
      <c r="AC22" s="2">
        <v>53836.401305423002</v>
      </c>
      <c r="AD22" s="2">
        <v>50224.490625898601</v>
      </c>
      <c r="AE22" s="2">
        <v>46500.175291783598</v>
      </c>
    </row>
    <row r="23" spans="1:31" x14ac:dyDescent="0.35">
      <c r="A23" s="1" t="s">
        <v>68</v>
      </c>
      <c r="B23" s="2">
        <v>10266.8826882494</v>
      </c>
      <c r="C23" s="2">
        <v>10266.8826882494</v>
      </c>
      <c r="D23" s="2">
        <v>7954.2324496452102</v>
      </c>
      <c r="E23" s="2">
        <v>5620.0737506101204</v>
      </c>
      <c r="F23" s="2">
        <v>5739.5040060254396</v>
      </c>
      <c r="G23" s="2">
        <v>5489.1739535638899</v>
      </c>
      <c r="H23" s="2">
        <v>4854.14040789093</v>
      </c>
      <c r="I23" s="2">
        <v>4044.2667725214701</v>
      </c>
      <c r="J23" s="2">
        <v>3904.8998953588798</v>
      </c>
      <c r="K23" s="2">
        <v>3054.5230929989698</v>
      </c>
      <c r="L23" s="2">
        <v>2668.36757670833</v>
      </c>
      <c r="M23" s="2">
        <v>2212.2014739850501</v>
      </c>
      <c r="N23" s="2">
        <v>1612.1875308512799</v>
      </c>
      <c r="O23" s="2">
        <v>948.66967064037897</v>
      </c>
      <c r="P23" s="2">
        <v>854.84118384987903</v>
      </c>
      <c r="Q23" s="2">
        <v>768.99033419828004</v>
      </c>
      <c r="R23" s="2">
        <v>129.693925228544</v>
      </c>
      <c r="S23" s="2">
        <v>216.83013911164301</v>
      </c>
      <c r="T23" s="2">
        <v>82.758758642106599</v>
      </c>
      <c r="U23" s="2">
        <v>-274.26155856457899</v>
      </c>
      <c r="V23" s="2">
        <v>-464.48989063732103</v>
      </c>
      <c r="W23" s="2">
        <v>-156.27174296807399</v>
      </c>
      <c r="X23" s="2">
        <v>-465.50849055698001</v>
      </c>
      <c r="Y23" s="2">
        <v>163.53058116698901</v>
      </c>
      <c r="Z23" s="2">
        <v>32.7063844857961</v>
      </c>
      <c r="AA23" s="2">
        <v>-123.512776872565</v>
      </c>
      <c r="AB23" s="2">
        <v>-278.52173630885102</v>
      </c>
      <c r="AC23" s="2">
        <v>38.237239844898198</v>
      </c>
      <c r="AD23" s="2">
        <v>338.53317545341201</v>
      </c>
      <c r="AE23" s="2">
        <v>284.84980708881102</v>
      </c>
    </row>
    <row r="24" spans="1:31" x14ac:dyDescent="0.35">
      <c r="A24" s="1" t="s">
        <v>69</v>
      </c>
      <c r="B24" s="2">
        <v>55039.201339954299</v>
      </c>
      <c r="C24" s="2">
        <v>55039.201339954299</v>
      </c>
      <c r="D24" s="2">
        <v>62975.168545210399</v>
      </c>
      <c r="E24" s="2">
        <v>65086.486241178201</v>
      </c>
      <c r="F24" s="2">
        <v>63426.620393155099</v>
      </c>
      <c r="G24" s="2">
        <v>61486.039760107298</v>
      </c>
      <c r="H24" s="2">
        <v>60575.224737364697</v>
      </c>
      <c r="I24" s="2">
        <v>60858.550996848098</v>
      </c>
      <c r="J24" s="2">
        <v>57868.221357407398</v>
      </c>
      <c r="K24" s="2">
        <v>53661.832407791997</v>
      </c>
      <c r="L24" s="2">
        <v>51836.154281777803</v>
      </c>
      <c r="M24" s="2">
        <v>50521.963908967198</v>
      </c>
      <c r="N24" s="2">
        <v>47529.2490311027</v>
      </c>
      <c r="O24" s="2">
        <v>43118.193033925803</v>
      </c>
      <c r="P24" s="2">
        <v>39528.6627287636</v>
      </c>
      <c r="Q24" s="2">
        <v>34826.480823459598</v>
      </c>
      <c r="R24" s="2">
        <v>32928.167354499601</v>
      </c>
      <c r="S24" s="2">
        <v>31339.3737647829</v>
      </c>
      <c r="T24" s="2">
        <v>28169.395257623699</v>
      </c>
      <c r="U24" s="2">
        <v>26156.4615420831</v>
      </c>
      <c r="V24" s="2">
        <v>25437.448221261799</v>
      </c>
      <c r="W24" s="2">
        <v>24434.283115956099</v>
      </c>
      <c r="X24" s="2">
        <v>24975.050523182399</v>
      </c>
      <c r="Y24" s="2">
        <v>24922.5667140798</v>
      </c>
      <c r="Z24" s="2">
        <v>24692.139122360401</v>
      </c>
      <c r="AA24" s="2">
        <v>23294.409566819999</v>
      </c>
      <c r="AB24" s="2">
        <v>22215.071591324198</v>
      </c>
      <c r="AC24" s="2">
        <v>22364.6980393782</v>
      </c>
      <c r="AD24" s="2">
        <v>22442.122215334399</v>
      </c>
      <c r="AE24" s="2">
        <v>21445.318448177801</v>
      </c>
    </row>
    <row r="25" spans="1:31" x14ac:dyDescent="0.35">
      <c r="A25" s="59" t="s">
        <v>70</v>
      </c>
      <c r="B25" s="60">
        <v>793346.93314076634</v>
      </c>
      <c r="C25" s="60">
        <v>790824.09688560502</v>
      </c>
      <c r="D25" s="60">
        <v>742697.73729188147</v>
      </c>
      <c r="E25" s="60">
        <v>738839.86090373027</v>
      </c>
      <c r="F25" s="60">
        <v>710738.63784151303</v>
      </c>
      <c r="G25" s="60">
        <v>712255.08227491286</v>
      </c>
      <c r="H25" s="60">
        <v>716327.00923479663</v>
      </c>
      <c r="I25" s="60">
        <v>694853.95001892489</v>
      </c>
      <c r="J25" s="60">
        <v>703033.45419102418</v>
      </c>
      <c r="K25" s="60">
        <v>699443.67372167646</v>
      </c>
      <c r="L25" s="60">
        <v>692303.49635092355</v>
      </c>
      <c r="M25" s="60">
        <v>688345.0564327304</v>
      </c>
      <c r="N25" s="60">
        <v>674846.56251894229</v>
      </c>
      <c r="O25" s="60">
        <v>652675.94884104724</v>
      </c>
      <c r="P25" s="60">
        <v>596916.84852775221</v>
      </c>
      <c r="Q25" s="60">
        <v>612013.68612641073</v>
      </c>
      <c r="R25" s="60">
        <v>567772.1030463631</v>
      </c>
      <c r="S25" s="60">
        <v>585091.96499364451</v>
      </c>
      <c r="T25" s="60">
        <v>573026.96583321388</v>
      </c>
      <c r="U25" s="60">
        <v>530670.99101058603</v>
      </c>
      <c r="V25" s="60">
        <v>510692.2167868673</v>
      </c>
      <c r="W25" s="60">
        <v>483211.61491862911</v>
      </c>
      <c r="X25" s="60">
        <v>471821.9741765869</v>
      </c>
      <c r="Y25" s="60">
        <v>464054.21979879827</v>
      </c>
      <c r="Z25" s="60">
        <v>447513.59298606229</v>
      </c>
      <c r="AA25" s="60">
        <v>407536.08547673904</v>
      </c>
      <c r="AB25" s="60">
        <v>422192.9071717051</v>
      </c>
      <c r="AC25" s="60">
        <v>403967.5340629259</v>
      </c>
      <c r="AD25" s="60">
        <v>383934.82839149301</v>
      </c>
      <c r="AE25" s="60">
        <v>373400.25122418068</v>
      </c>
    </row>
    <row r="26" spans="1:31" x14ac:dyDescent="0.35">
      <c r="A26" s="58" t="str">
        <f>HYPERLINK("https://naei.energysecurity.gov.uk/greenhouse-gases/devolved-government-greenhouse-gas-emissions?section_id=4","Source: Greenhouse Gas Inventories for England, Scotland, Wales and Northern Ireland: 1990- 2024")</f>
        <v>Source: Greenhouse Gas Inventories for England, Scotland, Wales and Northern Ireland: 1990- 2024</v>
      </c>
    </row>
  </sheetData>
  <pageMargins left="0.7" right="0.7" top="0.75" bottom="0.75" header="0.3" footer="0.3"/>
  <pageSetup paperSize="9" orientation="portrait" horizontalDpi="300" verticalDpi="300"/>
  <tableParts count="2">
    <tablePart r:id="rId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15"/>
  <sheetViews>
    <sheetView showGridLines="0" zoomScale="85" zoomScaleNormal="85" workbookViewId="0"/>
  </sheetViews>
  <sheetFormatPr defaultColWidth="10.81640625" defaultRowHeight="15.5" x14ac:dyDescent="0.35"/>
  <cols>
    <col min="1" max="1" width="39.26953125" style="1" customWidth="1"/>
    <col min="2" max="2" width="12.54296875" style="1" customWidth="1"/>
    <col min="3" max="16384" width="10.81640625" style="1"/>
  </cols>
  <sheetData>
    <row r="1" spans="1:31" x14ac:dyDescent="0.35">
      <c r="A1" s="1" t="s">
        <v>114</v>
      </c>
    </row>
    <row r="2" spans="1:31" x14ac:dyDescent="0.35">
      <c r="A2" s="57" t="s">
        <v>146</v>
      </c>
      <c r="AE2" s="58" t="str">
        <f>HYPERLINK("#Contents!A1", "back to contents")</f>
        <v>back to contents</v>
      </c>
    </row>
    <row r="3" spans="1:31" x14ac:dyDescent="0.35">
      <c r="A3" s="1" t="s">
        <v>147</v>
      </c>
      <c r="AE3" s="65" t="s">
        <v>75</v>
      </c>
    </row>
    <row r="4" spans="1:31" x14ac:dyDescent="0.35">
      <c r="A4" s="59" t="s">
        <v>148</v>
      </c>
      <c r="B4" s="63" t="s">
        <v>57</v>
      </c>
      <c r="C4" s="63" t="s">
        <v>76</v>
      </c>
      <c r="D4" s="63" t="s">
        <v>77</v>
      </c>
      <c r="E4" s="63" t="s">
        <v>78</v>
      </c>
      <c r="F4" s="63" t="s">
        <v>79</v>
      </c>
      <c r="G4" s="63" t="s">
        <v>80</v>
      </c>
      <c r="H4" s="63" t="s">
        <v>81</v>
      </c>
      <c r="I4" s="63" t="s">
        <v>82</v>
      </c>
      <c r="J4" s="63" t="s">
        <v>83</v>
      </c>
      <c r="K4" s="63" t="s">
        <v>84</v>
      </c>
      <c r="L4" s="63" t="s">
        <v>85</v>
      </c>
      <c r="M4" s="63" t="s">
        <v>86</v>
      </c>
      <c r="N4" s="63" t="s">
        <v>87</v>
      </c>
      <c r="O4" s="63" t="s">
        <v>88</v>
      </c>
      <c r="P4" s="63" t="s">
        <v>89</v>
      </c>
      <c r="Q4" s="63" t="s">
        <v>90</v>
      </c>
      <c r="R4" s="63" t="s">
        <v>91</v>
      </c>
      <c r="S4" s="63" t="s">
        <v>92</v>
      </c>
      <c r="T4" s="63" t="s">
        <v>93</v>
      </c>
      <c r="U4" s="63" t="s">
        <v>94</v>
      </c>
      <c r="V4" s="63" t="s">
        <v>95</v>
      </c>
      <c r="W4" s="63" t="s">
        <v>96</v>
      </c>
      <c r="X4" s="63" t="s">
        <v>97</v>
      </c>
      <c r="Y4" s="63" t="s">
        <v>98</v>
      </c>
      <c r="Z4" s="63" t="s">
        <v>99</v>
      </c>
      <c r="AA4" s="63" t="s">
        <v>100</v>
      </c>
      <c r="AB4" s="63" t="s">
        <v>101</v>
      </c>
      <c r="AC4" s="63" t="s">
        <v>102</v>
      </c>
      <c r="AD4" s="63" t="s">
        <v>58</v>
      </c>
      <c r="AE4" s="63" t="s">
        <v>59</v>
      </c>
    </row>
    <row r="5" spans="1:31" x14ac:dyDescent="0.35">
      <c r="A5" s="1" t="s">
        <v>62</v>
      </c>
      <c r="B5" s="2">
        <v>5238.3978070774701</v>
      </c>
      <c r="C5" s="2">
        <v>5238.3978070774701</v>
      </c>
      <c r="D5" s="2">
        <v>5700.2865725207103</v>
      </c>
      <c r="E5" s="2">
        <v>5857.1121516932399</v>
      </c>
      <c r="F5" s="2">
        <v>5789.9977163778103</v>
      </c>
      <c r="G5" s="2">
        <v>5623.2937546563699</v>
      </c>
      <c r="H5" s="2">
        <v>5622.9031141988198</v>
      </c>
      <c r="I5" s="2">
        <v>5606.5932513185599</v>
      </c>
      <c r="J5" s="2">
        <v>5649.7537195936702</v>
      </c>
      <c r="K5" s="2">
        <v>5636.8142841819299</v>
      </c>
      <c r="L5" s="2">
        <v>5709.4342834502704</v>
      </c>
      <c r="M5" s="2">
        <v>5598.4955149615998</v>
      </c>
      <c r="N5" s="2">
        <v>5527.7896186067301</v>
      </c>
      <c r="O5" s="2">
        <v>5403.4061470977404</v>
      </c>
      <c r="P5" s="2">
        <v>5364.6594712948599</v>
      </c>
      <c r="Q5" s="2">
        <v>5460.7638365924304</v>
      </c>
      <c r="R5" s="2">
        <v>5432.5628754527697</v>
      </c>
      <c r="S5" s="2">
        <v>5567.4519788739999</v>
      </c>
      <c r="T5" s="2">
        <v>5532.9512949513301</v>
      </c>
      <c r="U5" s="2">
        <v>5521.6774231053496</v>
      </c>
      <c r="V5" s="2">
        <v>5693.7790301072</v>
      </c>
      <c r="W5" s="2">
        <v>5761.0775771271501</v>
      </c>
      <c r="X5" s="2">
        <v>5832.6908430825097</v>
      </c>
      <c r="Y5" s="2">
        <v>5684.9851012540603</v>
      </c>
      <c r="Z5" s="2">
        <v>5684.0881954403603</v>
      </c>
      <c r="AA5" s="2">
        <v>5724.2897309580703</v>
      </c>
      <c r="AB5" s="2">
        <v>5892.7293888623899</v>
      </c>
      <c r="AC5" s="2">
        <v>5722.6256829679496</v>
      </c>
      <c r="AD5" s="2">
        <v>5711.3723058629803</v>
      </c>
      <c r="AE5" s="2">
        <v>5762.1504479630903</v>
      </c>
    </row>
    <row r="6" spans="1:31" x14ac:dyDescent="0.35">
      <c r="A6" s="1" t="s">
        <v>149</v>
      </c>
      <c r="B6" s="2">
        <v>2676.5248343652602</v>
      </c>
      <c r="C6" s="2">
        <v>2676.0095227340998</v>
      </c>
      <c r="D6" s="2">
        <v>2108.6546660000699</v>
      </c>
      <c r="E6" s="2">
        <v>1807.4891212189</v>
      </c>
      <c r="F6" s="2">
        <v>1878.4355280750499</v>
      </c>
      <c r="G6" s="2">
        <v>1774.2933816668999</v>
      </c>
      <c r="H6" s="2">
        <v>1881.9823403417499</v>
      </c>
      <c r="I6" s="2">
        <v>1353.0655748865299</v>
      </c>
      <c r="J6" s="2">
        <v>1431.7251089132601</v>
      </c>
      <c r="K6" s="2">
        <v>1474.2612271780399</v>
      </c>
      <c r="L6" s="2">
        <v>1908.3815379944999</v>
      </c>
      <c r="M6" s="2">
        <v>1855.37490960279</v>
      </c>
      <c r="N6" s="2">
        <v>1911.5161563910899</v>
      </c>
      <c r="O6" s="2">
        <v>1723.7758047939301</v>
      </c>
      <c r="P6" s="2">
        <v>1439.78648120301</v>
      </c>
      <c r="Q6" s="2">
        <v>1650.55036017214</v>
      </c>
      <c r="R6" s="2">
        <v>1713.6820200724901</v>
      </c>
      <c r="S6" s="2">
        <v>1641.0033823272299</v>
      </c>
      <c r="T6" s="2">
        <v>1784.6487511334601</v>
      </c>
      <c r="U6" s="2">
        <v>1904.0782817818199</v>
      </c>
      <c r="V6" s="2">
        <v>1830.3619667012899</v>
      </c>
      <c r="W6" s="2">
        <v>1597.98742762913</v>
      </c>
      <c r="X6" s="2">
        <v>1517.7140318188201</v>
      </c>
      <c r="Y6" s="2">
        <v>1567.41561423912</v>
      </c>
      <c r="Z6" s="2">
        <v>1398.6820869594801</v>
      </c>
      <c r="AA6" s="2">
        <v>1319.7370738388499</v>
      </c>
      <c r="AB6" s="2">
        <v>1333.0022905180101</v>
      </c>
      <c r="AC6" s="2">
        <v>1278.7223461313099</v>
      </c>
      <c r="AD6" s="2">
        <v>1174.4041967550199</v>
      </c>
      <c r="AE6" s="2">
        <v>1110.47036579361</v>
      </c>
    </row>
    <row r="7" spans="1:31" x14ac:dyDescent="0.35">
      <c r="A7" s="1" t="s">
        <v>150</v>
      </c>
      <c r="B7" s="2">
        <v>5307.2537672191702</v>
      </c>
      <c r="C7" s="2">
        <v>5307.2537672191702</v>
      </c>
      <c r="D7" s="2">
        <v>6528.5593967478299</v>
      </c>
      <c r="E7" s="2">
        <v>6184.9472250135104</v>
      </c>
      <c r="F7" s="2">
        <v>6280.7056841061703</v>
      </c>
      <c r="G7" s="2">
        <v>6334.8489500701799</v>
      </c>
      <c r="H7" s="2">
        <v>6648.6561899732396</v>
      </c>
      <c r="I7" s="2">
        <v>5217.8670840208697</v>
      </c>
      <c r="J7" s="2">
        <v>5025.9205849113896</v>
      </c>
      <c r="K7" s="2">
        <v>4876.9684199408102</v>
      </c>
      <c r="L7" s="2">
        <v>5371.2100465891799</v>
      </c>
      <c r="M7" s="2">
        <v>5701.4449379221996</v>
      </c>
      <c r="N7" s="2">
        <v>4633.9761884299996</v>
      </c>
      <c r="O7" s="2">
        <v>4815.7330291407297</v>
      </c>
      <c r="P7" s="2">
        <v>3667.85804260245</v>
      </c>
      <c r="Q7" s="2">
        <v>3938.1218042893502</v>
      </c>
      <c r="R7" s="2">
        <v>3723.3167751637502</v>
      </c>
      <c r="S7" s="2">
        <v>3849.71180135539</v>
      </c>
      <c r="T7" s="2">
        <v>4048.9645175700598</v>
      </c>
      <c r="U7" s="2">
        <v>3814.0594483249802</v>
      </c>
      <c r="V7" s="2">
        <v>3821.9802388930798</v>
      </c>
      <c r="W7" s="2">
        <v>4013.53844740351</v>
      </c>
      <c r="X7" s="2">
        <v>3428.0638869904401</v>
      </c>
      <c r="Y7" s="2">
        <v>2915.3505635189899</v>
      </c>
      <c r="Z7" s="2">
        <v>2790.1175643155798</v>
      </c>
      <c r="AA7" s="2">
        <v>2880.42748179926</v>
      </c>
      <c r="AB7" s="2">
        <v>3084.5701198844399</v>
      </c>
      <c r="AC7" s="2">
        <v>2994.11705983716</v>
      </c>
      <c r="AD7" s="2">
        <v>2168.9922935262198</v>
      </c>
      <c r="AE7" s="2">
        <v>1990.55334294302</v>
      </c>
    </row>
    <row r="8" spans="1:31" x14ac:dyDescent="0.35">
      <c r="A8" s="1" t="s">
        <v>151</v>
      </c>
      <c r="B8" s="2">
        <v>721.93718030712103</v>
      </c>
      <c r="C8" s="2">
        <v>721.93718030712103</v>
      </c>
      <c r="D8" s="2">
        <v>717.82461547866296</v>
      </c>
      <c r="E8" s="2">
        <v>774.16392186081896</v>
      </c>
      <c r="F8" s="2">
        <v>867.74205616799395</v>
      </c>
      <c r="G8" s="2">
        <v>619.61896952568497</v>
      </c>
      <c r="H8" s="2">
        <v>586.84768041721804</v>
      </c>
      <c r="I8" s="2">
        <v>212.955922325491</v>
      </c>
      <c r="J8" s="2">
        <v>220.27685878870901</v>
      </c>
      <c r="K8" s="2">
        <v>224.498382484752</v>
      </c>
      <c r="L8" s="2">
        <v>430.77490943051401</v>
      </c>
      <c r="M8" s="2">
        <v>436.56512339464001</v>
      </c>
      <c r="N8" s="2">
        <v>492.70395332196603</v>
      </c>
      <c r="O8" s="2">
        <v>403.46397881885002</v>
      </c>
      <c r="P8" s="2">
        <v>180.647798803321</v>
      </c>
      <c r="Q8" s="2">
        <v>172.99618990459501</v>
      </c>
      <c r="R8" s="2">
        <v>164.968924327096</v>
      </c>
      <c r="S8" s="2">
        <v>163.971100785126</v>
      </c>
      <c r="T8" s="2">
        <v>150.347696152548</v>
      </c>
      <c r="U8" s="2">
        <v>182.777859213477</v>
      </c>
      <c r="V8" s="2">
        <v>231.053369119405</v>
      </c>
      <c r="W8" s="2">
        <v>225.277912355843</v>
      </c>
      <c r="X8" s="2">
        <v>224.77126822328501</v>
      </c>
      <c r="Y8" s="2">
        <v>235.11691557233499</v>
      </c>
      <c r="Z8" s="2">
        <v>231.055838628077</v>
      </c>
      <c r="AA8" s="2">
        <v>220.615725870631</v>
      </c>
      <c r="AB8" s="2">
        <v>228.865725467348</v>
      </c>
      <c r="AC8" s="2">
        <v>206.30483368433801</v>
      </c>
      <c r="AD8" s="2">
        <v>199.95691598177501</v>
      </c>
      <c r="AE8" s="2">
        <v>201.916593560786</v>
      </c>
    </row>
    <row r="9" spans="1:31" x14ac:dyDescent="0.35">
      <c r="A9" s="1" t="s">
        <v>152</v>
      </c>
      <c r="B9" s="2">
        <v>2621.8991060878102</v>
      </c>
      <c r="C9" s="2">
        <v>2621.8991060878102</v>
      </c>
      <c r="D9" s="2">
        <v>2402.6793417261902</v>
      </c>
      <c r="E9" s="2">
        <v>2234.7162537153799</v>
      </c>
      <c r="F9" s="2">
        <v>2205.8045146381701</v>
      </c>
      <c r="G9" s="2">
        <v>2172.42970784827</v>
      </c>
      <c r="H9" s="2">
        <v>2159.3693709490699</v>
      </c>
      <c r="I9" s="2">
        <v>2144.0141252242101</v>
      </c>
      <c r="J9" s="2">
        <v>2111.4121542016501</v>
      </c>
      <c r="K9" s="2">
        <v>2112.8868054996101</v>
      </c>
      <c r="L9" s="2">
        <v>2124.1043604708202</v>
      </c>
      <c r="M9" s="2">
        <v>2128.14638423627</v>
      </c>
      <c r="N9" s="2">
        <v>2153.4148146512598</v>
      </c>
      <c r="O9" s="2">
        <v>2164.6065667395501</v>
      </c>
      <c r="P9" s="2">
        <v>2225.4647585532698</v>
      </c>
      <c r="Q9" s="2">
        <v>2245.99530386998</v>
      </c>
      <c r="R9" s="2">
        <v>2231.9572410023402</v>
      </c>
      <c r="S9" s="2">
        <v>2376.2802714897002</v>
      </c>
      <c r="T9" s="2">
        <v>2179.3861264074499</v>
      </c>
      <c r="U9" s="2">
        <v>2179.9967247681402</v>
      </c>
      <c r="V9" s="2">
        <v>2180.0832830836998</v>
      </c>
      <c r="W9" s="2">
        <v>2189.5411671495599</v>
      </c>
      <c r="X9" s="2">
        <v>2163.1794945526699</v>
      </c>
      <c r="Y9" s="2">
        <v>2152.67930488094</v>
      </c>
      <c r="Z9" s="2">
        <v>2117.7286352974802</v>
      </c>
      <c r="AA9" s="2">
        <v>2152.6533288375399</v>
      </c>
      <c r="AB9" s="2">
        <v>2157.5630427515698</v>
      </c>
      <c r="AC9" s="2">
        <v>2126.4231116933902</v>
      </c>
      <c r="AD9" s="2">
        <v>2129.9371497889201</v>
      </c>
      <c r="AE9" s="2">
        <v>2144.3682065726798</v>
      </c>
    </row>
    <row r="10" spans="1:31" x14ac:dyDescent="0.35">
      <c r="A10" s="1" t="s">
        <v>153</v>
      </c>
      <c r="B10" s="2">
        <v>575.20250755690199</v>
      </c>
      <c r="C10" s="2">
        <v>575.20250755690199</v>
      </c>
      <c r="D10" s="2">
        <v>442.63628938252901</v>
      </c>
      <c r="E10" s="2">
        <v>332.33837981615198</v>
      </c>
      <c r="F10" s="2">
        <v>335.411537990272</v>
      </c>
      <c r="G10" s="2">
        <v>292.83022666345897</v>
      </c>
      <c r="H10" s="2">
        <v>290.129923370695</v>
      </c>
      <c r="I10" s="2">
        <v>210.10097186795099</v>
      </c>
      <c r="J10" s="2">
        <v>183.302255296373</v>
      </c>
      <c r="K10" s="2">
        <v>206.563959344876</v>
      </c>
      <c r="L10" s="2">
        <v>234.77964193334299</v>
      </c>
      <c r="M10" s="2">
        <v>235.563837701452</v>
      </c>
      <c r="N10" s="2">
        <v>235.26132184051099</v>
      </c>
      <c r="O10" s="2">
        <v>248.654163230184</v>
      </c>
      <c r="P10" s="2">
        <v>243.13340476490501</v>
      </c>
      <c r="Q10" s="2">
        <v>240.88254926965701</v>
      </c>
      <c r="R10" s="2">
        <v>231.08341454631201</v>
      </c>
      <c r="S10" s="2">
        <v>231.30772702284801</v>
      </c>
      <c r="T10" s="2">
        <v>236.76188309908099</v>
      </c>
      <c r="U10" s="2">
        <v>217.90030126406799</v>
      </c>
      <c r="V10" s="2">
        <v>203.82053523611901</v>
      </c>
      <c r="W10" s="2">
        <v>161.417047974897</v>
      </c>
      <c r="X10" s="2">
        <v>160.753942688325</v>
      </c>
      <c r="Y10" s="2">
        <v>188.814050908372</v>
      </c>
      <c r="Z10" s="2">
        <v>179.00004796207901</v>
      </c>
      <c r="AA10" s="2">
        <v>181.36357905819699</v>
      </c>
      <c r="AB10" s="2">
        <v>184.57392418942399</v>
      </c>
      <c r="AC10" s="2">
        <v>176.79718876314399</v>
      </c>
      <c r="AD10" s="2">
        <v>173.19411442681101</v>
      </c>
      <c r="AE10" s="2">
        <v>169.76988834899399</v>
      </c>
    </row>
    <row r="11" spans="1:31" x14ac:dyDescent="0.35">
      <c r="A11" s="1" t="s">
        <v>154</v>
      </c>
      <c r="B11" s="2">
        <v>3816.9128244991298</v>
      </c>
      <c r="C11" s="2">
        <v>3805.4035361770798</v>
      </c>
      <c r="D11" s="2">
        <v>2935.3289603511098</v>
      </c>
      <c r="E11" s="2">
        <v>2934.5557174836499</v>
      </c>
      <c r="F11" s="2">
        <v>2959.8003951747901</v>
      </c>
      <c r="G11" s="2">
        <v>2925.5834980412401</v>
      </c>
      <c r="H11" s="2">
        <v>2832.0664934393299</v>
      </c>
      <c r="I11" s="2">
        <v>2889.8678764494298</v>
      </c>
      <c r="J11" s="2">
        <v>2930.4376281219302</v>
      </c>
      <c r="K11" s="2">
        <v>2896.7394718492801</v>
      </c>
      <c r="L11" s="2">
        <v>2726.33506433817</v>
      </c>
      <c r="M11" s="2">
        <v>2804.0120330528898</v>
      </c>
      <c r="N11" s="2">
        <v>2536.1129616107601</v>
      </c>
      <c r="O11" s="2">
        <v>2666.3858511524099</v>
      </c>
      <c r="P11" s="2">
        <v>2659.7245381063299</v>
      </c>
      <c r="Q11" s="2">
        <v>3082.1624523994101</v>
      </c>
      <c r="R11" s="2">
        <v>2591.8829482565602</v>
      </c>
      <c r="S11" s="2">
        <v>2661.7654397659999</v>
      </c>
      <c r="T11" s="2">
        <v>2853.6549516677901</v>
      </c>
      <c r="U11" s="2">
        <v>2665.35107516056</v>
      </c>
      <c r="V11" s="2">
        <v>2745.2151777297299</v>
      </c>
      <c r="W11" s="2">
        <v>2849.5722173463801</v>
      </c>
      <c r="X11" s="2">
        <v>2793.4471063679198</v>
      </c>
      <c r="Y11" s="2">
        <v>2979.9468012624802</v>
      </c>
      <c r="Z11" s="2">
        <v>3098.70815193724</v>
      </c>
      <c r="AA11" s="2">
        <v>3005.4261311820801</v>
      </c>
      <c r="AB11" s="2">
        <v>2841.2103615616402</v>
      </c>
      <c r="AC11" s="2">
        <v>2256.27101981439</v>
      </c>
      <c r="AD11" s="2">
        <v>2261.7958577927602</v>
      </c>
      <c r="AE11" s="2">
        <v>2413.3389939551798</v>
      </c>
    </row>
    <row r="12" spans="1:31" x14ac:dyDescent="0.35">
      <c r="A12" s="1" t="s">
        <v>155</v>
      </c>
      <c r="B12" s="2">
        <v>3583.92107117264</v>
      </c>
      <c r="C12" s="2">
        <v>3583.92107117264</v>
      </c>
      <c r="D12" s="2">
        <v>3560.6899917770902</v>
      </c>
      <c r="E12" s="2">
        <v>3765.08892694527</v>
      </c>
      <c r="F12" s="2">
        <v>3898.4948041060102</v>
      </c>
      <c r="G12" s="2">
        <v>4037.7959821029299</v>
      </c>
      <c r="H12" s="2">
        <v>4101.2058741805404</v>
      </c>
      <c r="I12" s="2">
        <v>4260.1050333534704</v>
      </c>
      <c r="J12" s="2">
        <v>4472.5906067579899</v>
      </c>
      <c r="K12" s="2">
        <v>4541.9225553985998</v>
      </c>
      <c r="L12" s="2">
        <v>4664.47012984716</v>
      </c>
      <c r="M12" s="2">
        <v>4777.6686286225204</v>
      </c>
      <c r="N12" s="2">
        <v>4890.6359791592004</v>
      </c>
      <c r="O12" s="2">
        <v>4605.1245018362697</v>
      </c>
      <c r="P12" s="2">
        <v>4626.8679814554698</v>
      </c>
      <c r="Q12" s="2">
        <v>4514.84178640563</v>
      </c>
      <c r="R12" s="2">
        <v>4373.7005081318002</v>
      </c>
      <c r="S12" s="2">
        <v>4335.7195620550801</v>
      </c>
      <c r="T12" s="2">
        <v>4337.9723072716697</v>
      </c>
      <c r="U12" s="2">
        <v>4277.8561717687298</v>
      </c>
      <c r="V12" s="2">
        <v>4290.3008268535596</v>
      </c>
      <c r="W12" s="2">
        <v>4424.99506724816</v>
      </c>
      <c r="X12" s="2">
        <v>4469.3170466847896</v>
      </c>
      <c r="Y12" s="2">
        <v>4424.4981324240898</v>
      </c>
      <c r="Z12" s="2">
        <v>4300.5354115100399</v>
      </c>
      <c r="AA12" s="2">
        <v>3423.0880329114002</v>
      </c>
      <c r="AB12" s="2">
        <v>3730.6787896509099</v>
      </c>
      <c r="AC12" s="2">
        <v>3845.3980122615699</v>
      </c>
      <c r="AD12" s="2">
        <v>3838.4256658639201</v>
      </c>
      <c r="AE12" s="2">
        <v>3873.01039639084</v>
      </c>
    </row>
    <row r="13" spans="1:31" x14ac:dyDescent="0.35">
      <c r="A13" s="1" t="s">
        <v>156</v>
      </c>
      <c r="B13" s="2">
        <v>1472.25843880959</v>
      </c>
      <c r="C13" s="2">
        <v>1472.25843880959</v>
      </c>
      <c r="D13" s="2">
        <v>1753.61816033534</v>
      </c>
      <c r="E13" s="2">
        <v>1929.7235706147201</v>
      </c>
      <c r="F13" s="2">
        <v>1973.2672983893401</v>
      </c>
      <c r="G13" s="2">
        <v>1998.28911485871</v>
      </c>
      <c r="H13" s="2">
        <v>2017.2283280300701</v>
      </c>
      <c r="I13" s="2">
        <v>2054.4260655871799</v>
      </c>
      <c r="J13" s="2">
        <v>2064.15771360505</v>
      </c>
      <c r="K13" s="2">
        <v>2058.7765639477502</v>
      </c>
      <c r="L13" s="2">
        <v>2047.34420872786</v>
      </c>
      <c r="M13" s="2">
        <v>2028.27787120573</v>
      </c>
      <c r="N13" s="2">
        <v>2002.26553068198</v>
      </c>
      <c r="O13" s="2">
        <v>1956.6097249176601</v>
      </c>
      <c r="P13" s="2">
        <v>1735.14035117095</v>
      </c>
      <c r="Q13" s="2">
        <v>1407.20606803334</v>
      </c>
      <c r="R13" s="2">
        <v>1342.12740327661</v>
      </c>
      <c r="S13" s="2">
        <v>1254.4220431615199</v>
      </c>
      <c r="T13" s="2">
        <v>1140.8478088931099</v>
      </c>
      <c r="U13" s="2">
        <v>762.39061649783105</v>
      </c>
      <c r="V13" s="2">
        <v>867.96840375342003</v>
      </c>
      <c r="W13" s="2">
        <v>814.72509862064703</v>
      </c>
      <c r="X13" s="2">
        <v>732.13477835710705</v>
      </c>
      <c r="Y13" s="2">
        <v>815.68033453071303</v>
      </c>
      <c r="Z13" s="2">
        <v>803.11399715836706</v>
      </c>
      <c r="AA13" s="2">
        <v>782.20552900425901</v>
      </c>
      <c r="AB13" s="2">
        <v>769.72018377414201</v>
      </c>
      <c r="AC13" s="2">
        <v>728.938450045938</v>
      </c>
      <c r="AD13" s="2">
        <v>704.99239943014595</v>
      </c>
      <c r="AE13" s="2">
        <v>689.69121254005097</v>
      </c>
    </row>
    <row r="14" spans="1:31" x14ac:dyDescent="0.35">
      <c r="A14" s="59" t="s">
        <v>70</v>
      </c>
      <c r="B14" s="60">
        <v>26014.307537095101</v>
      </c>
      <c r="C14" s="60">
        <v>26002.282937141899</v>
      </c>
      <c r="D14" s="60">
        <v>26150.277994319498</v>
      </c>
      <c r="E14" s="60">
        <v>25820.135268361599</v>
      </c>
      <c r="F14" s="60">
        <v>26189.659535025599</v>
      </c>
      <c r="G14" s="60">
        <v>25778.9835854337</v>
      </c>
      <c r="H14" s="60">
        <v>26140.389314900702</v>
      </c>
      <c r="I14" s="60">
        <v>23948.995905033698</v>
      </c>
      <c r="J14" s="60">
        <v>24089.57663019</v>
      </c>
      <c r="K14" s="60">
        <v>24029.431669825601</v>
      </c>
      <c r="L14" s="60">
        <v>25216.8341827818</v>
      </c>
      <c r="M14" s="60">
        <v>25565.5492407001</v>
      </c>
      <c r="N14" s="60">
        <v>24383.676524693499</v>
      </c>
      <c r="O14" s="60">
        <v>23987.759767727301</v>
      </c>
      <c r="P14" s="60">
        <v>22143.282827954601</v>
      </c>
      <c r="Q14" s="60">
        <v>22713.520350936498</v>
      </c>
      <c r="R14" s="60">
        <v>21805.282110229698</v>
      </c>
      <c r="S14" s="60">
        <v>22081.633306836899</v>
      </c>
      <c r="T14" s="60">
        <v>22265.535337146499</v>
      </c>
      <c r="U14" s="60">
        <v>21526.087901884999</v>
      </c>
      <c r="V14" s="60">
        <v>21864.562831477499</v>
      </c>
      <c r="W14" s="60">
        <v>22038.131962855299</v>
      </c>
      <c r="X14" s="60">
        <v>21322.0723987659</v>
      </c>
      <c r="Y14" s="60">
        <v>20964.4868185911</v>
      </c>
      <c r="Z14" s="60">
        <v>20603.0299292087</v>
      </c>
      <c r="AA14" s="60">
        <v>19689.8066134603</v>
      </c>
      <c r="AB14" s="60">
        <v>20222.9138266599</v>
      </c>
      <c r="AC14" s="60">
        <v>19335.597705199201</v>
      </c>
      <c r="AD14" s="60">
        <v>18363.0708994286</v>
      </c>
      <c r="AE14" s="60">
        <v>18355.269448068299</v>
      </c>
    </row>
    <row r="15" spans="1:31" x14ac:dyDescent="0.35">
      <c r="A15" s="58" t="str">
        <f>HYPERLINK("https://naei.energysecurity.gov.uk/greenhouse-gases/devolved-government-greenhouse-gas-emissions?section_id=4","Source: Greenhouse Gas Inventories for England, Scotland, Wales and Northern Ireland: 1990- 2024")</f>
        <v>Source: Greenhouse Gas Inventories for England, Scotland, Wales and Northern Ireland: 1990- 2024</v>
      </c>
    </row>
  </sheetData>
  <pageMargins left="0.7" right="0.7" top="0.75" bottom="0.75" header="0.3" footer="0.3"/>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G158"/>
  <sheetViews>
    <sheetView showGridLines="0" zoomScale="85" zoomScaleNormal="85" workbookViewId="0"/>
  </sheetViews>
  <sheetFormatPr defaultColWidth="10.81640625" defaultRowHeight="15.5" x14ac:dyDescent="0.35"/>
  <cols>
    <col min="1" max="3" width="40.7265625" style="1" customWidth="1"/>
    <col min="4" max="4" width="14.26953125" style="1" customWidth="1"/>
    <col min="5" max="16384" width="10.81640625" style="1"/>
  </cols>
  <sheetData>
    <row r="1" spans="1:33" x14ac:dyDescent="0.35">
      <c r="A1" s="1" t="s">
        <v>114</v>
      </c>
    </row>
    <row r="2" spans="1:33" x14ac:dyDescent="0.35">
      <c r="A2" s="57" t="s">
        <v>157</v>
      </c>
      <c r="AG2" s="58" t="str">
        <f>HYPERLINK("#Contents!A1", "back to contents")</f>
        <v>back to contents</v>
      </c>
    </row>
    <row r="3" spans="1:33" x14ac:dyDescent="0.35">
      <c r="A3" s="1" t="s">
        <v>158</v>
      </c>
      <c r="AG3" s="65" t="s">
        <v>75</v>
      </c>
    </row>
    <row r="4" spans="1:33" x14ac:dyDescent="0.35">
      <c r="A4" s="59" t="s">
        <v>159</v>
      </c>
      <c r="B4" s="59" t="s">
        <v>160</v>
      </c>
      <c r="C4" s="59" t="s">
        <v>161</v>
      </c>
      <c r="D4" s="63" t="s">
        <v>57</v>
      </c>
      <c r="E4" s="63" t="s">
        <v>76</v>
      </c>
      <c r="F4" s="63" t="s">
        <v>77</v>
      </c>
      <c r="G4" s="63" t="s">
        <v>78</v>
      </c>
      <c r="H4" s="63" t="s">
        <v>79</v>
      </c>
      <c r="I4" s="63" t="s">
        <v>80</v>
      </c>
      <c r="J4" s="63" t="s">
        <v>81</v>
      </c>
      <c r="K4" s="63" t="s">
        <v>82</v>
      </c>
      <c r="L4" s="63" t="s">
        <v>83</v>
      </c>
      <c r="M4" s="63" t="s">
        <v>84</v>
      </c>
      <c r="N4" s="63" t="s">
        <v>85</v>
      </c>
      <c r="O4" s="63" t="s">
        <v>86</v>
      </c>
      <c r="P4" s="63" t="s">
        <v>87</v>
      </c>
      <c r="Q4" s="63" t="s">
        <v>88</v>
      </c>
      <c r="R4" s="63" t="s">
        <v>89</v>
      </c>
      <c r="S4" s="63" t="s">
        <v>90</v>
      </c>
      <c r="T4" s="63" t="s">
        <v>91</v>
      </c>
      <c r="U4" s="63" t="s">
        <v>92</v>
      </c>
      <c r="V4" s="63" t="s">
        <v>93</v>
      </c>
      <c r="W4" s="63" t="s">
        <v>94</v>
      </c>
      <c r="X4" s="63" t="s">
        <v>95</v>
      </c>
      <c r="Y4" s="63" t="s">
        <v>96</v>
      </c>
      <c r="Z4" s="63" t="s">
        <v>97</v>
      </c>
      <c r="AA4" s="63" t="s">
        <v>98</v>
      </c>
      <c r="AB4" s="63" t="s">
        <v>99</v>
      </c>
      <c r="AC4" s="63" t="s">
        <v>100</v>
      </c>
      <c r="AD4" s="63" t="s">
        <v>101</v>
      </c>
      <c r="AE4" s="63" t="s">
        <v>102</v>
      </c>
      <c r="AF4" s="63" t="s">
        <v>58</v>
      </c>
      <c r="AG4" s="63" t="s">
        <v>59</v>
      </c>
    </row>
    <row r="5" spans="1:33" x14ac:dyDescent="0.35">
      <c r="A5" s="1" t="s">
        <v>62</v>
      </c>
      <c r="B5" s="1" t="s">
        <v>162</v>
      </c>
      <c r="C5" s="1" t="s">
        <v>163</v>
      </c>
      <c r="D5" s="2">
        <v>179.45651360135599</v>
      </c>
      <c r="E5" s="2">
        <v>179.45651360135599</v>
      </c>
      <c r="F5" s="2">
        <v>181.37979685526599</v>
      </c>
      <c r="G5" s="2">
        <v>187.94734275619399</v>
      </c>
      <c r="H5" s="2">
        <v>199.928226125674</v>
      </c>
      <c r="I5" s="2">
        <v>197.112558218695</v>
      </c>
      <c r="J5" s="2">
        <v>189.004815416311</v>
      </c>
      <c r="K5" s="2">
        <v>207.59882625694101</v>
      </c>
      <c r="L5" s="2">
        <v>210.17905788917699</v>
      </c>
      <c r="M5" s="2">
        <v>226.24108478477601</v>
      </c>
      <c r="N5" s="2">
        <v>234.49399616504499</v>
      </c>
      <c r="O5" s="2">
        <v>231.48083496262799</v>
      </c>
      <c r="P5" s="2">
        <v>227.03615382459901</v>
      </c>
      <c r="Q5" s="2">
        <v>268.17550844485697</v>
      </c>
      <c r="R5" s="2">
        <v>269.19437029815901</v>
      </c>
      <c r="S5" s="2">
        <v>272.49596287474202</v>
      </c>
      <c r="T5" s="2">
        <v>233.63678008215899</v>
      </c>
      <c r="U5" s="2">
        <v>284.62872016634498</v>
      </c>
      <c r="V5" s="2">
        <v>279.65615718011702</v>
      </c>
      <c r="W5" s="2">
        <v>212.48877026539699</v>
      </c>
      <c r="X5" s="2">
        <v>289.93408305066902</v>
      </c>
      <c r="Y5" s="2">
        <v>276.21705392096197</v>
      </c>
      <c r="Z5" s="2">
        <v>270.81118397960199</v>
      </c>
      <c r="AA5" s="2">
        <v>196.41544184952701</v>
      </c>
      <c r="AB5" s="2">
        <v>213.771184809819</v>
      </c>
      <c r="AC5" s="2">
        <v>193.04413015703301</v>
      </c>
      <c r="AD5" s="2">
        <v>185.17655000582801</v>
      </c>
      <c r="AE5" s="2">
        <v>142.189465464688</v>
      </c>
      <c r="AF5" s="2">
        <v>159.21942865225199</v>
      </c>
      <c r="AG5" s="2">
        <v>184.89951308831101</v>
      </c>
    </row>
    <row r="6" spans="1:33" x14ac:dyDescent="0.35">
      <c r="A6" s="1" t="s">
        <v>62</v>
      </c>
      <c r="B6" s="1" t="s">
        <v>162</v>
      </c>
      <c r="C6" s="1" t="s">
        <v>164</v>
      </c>
      <c r="D6" s="2">
        <v>19.914672554819699</v>
      </c>
      <c r="E6" s="2">
        <v>19.914672554819699</v>
      </c>
      <c r="F6" s="2">
        <v>22.691508210023802</v>
      </c>
      <c r="G6" s="2">
        <v>19.284200403687699</v>
      </c>
      <c r="H6" s="2">
        <v>23.653027789846401</v>
      </c>
      <c r="I6" s="2">
        <v>22.674746733973901</v>
      </c>
      <c r="J6" s="2">
        <v>28.787417543785899</v>
      </c>
      <c r="K6" s="2">
        <v>29.8005077266975</v>
      </c>
      <c r="L6" s="2">
        <v>34.114439373229899</v>
      </c>
      <c r="M6" s="2">
        <v>40.577147107965601</v>
      </c>
      <c r="N6" s="2">
        <v>45.450067812859999</v>
      </c>
      <c r="O6" s="2">
        <v>46.1749752569525</v>
      </c>
      <c r="P6" s="2">
        <v>50.6093895602489</v>
      </c>
      <c r="Q6" s="2">
        <v>54.996969617975303</v>
      </c>
      <c r="R6" s="2">
        <v>49.634000682688999</v>
      </c>
      <c r="S6" s="2">
        <v>57.310110112573099</v>
      </c>
      <c r="T6" s="2">
        <v>58.553740418053998</v>
      </c>
      <c r="U6" s="2">
        <v>56.687128391025801</v>
      </c>
      <c r="V6" s="2">
        <v>56.947771460295698</v>
      </c>
      <c r="W6" s="2">
        <v>60.902059052132699</v>
      </c>
      <c r="X6" s="2">
        <v>53.679419613509999</v>
      </c>
      <c r="Y6" s="2">
        <v>53.550219446210903</v>
      </c>
      <c r="Z6" s="2">
        <v>49.994631256441799</v>
      </c>
      <c r="AA6" s="2">
        <v>49.064896780440797</v>
      </c>
      <c r="AB6" s="2">
        <v>49.0635084722554</v>
      </c>
      <c r="AC6" s="2">
        <v>47.454551697052302</v>
      </c>
      <c r="AD6" s="2">
        <v>46.459947986969802</v>
      </c>
      <c r="AE6" s="2">
        <v>39.3374817925421</v>
      </c>
      <c r="AF6" s="2">
        <v>41.087717007278499</v>
      </c>
      <c r="AG6" s="2">
        <v>38.453833582890098</v>
      </c>
    </row>
    <row r="7" spans="1:33" x14ac:dyDescent="0.35">
      <c r="A7" s="1" t="s">
        <v>62</v>
      </c>
      <c r="B7" s="1" t="s">
        <v>165</v>
      </c>
      <c r="C7" s="1" t="s">
        <v>166</v>
      </c>
      <c r="D7" s="2">
        <v>119.846871383763</v>
      </c>
      <c r="E7" s="2">
        <v>119.846871383763</v>
      </c>
      <c r="F7" s="2">
        <v>118.859437549357</v>
      </c>
      <c r="G7" s="2">
        <v>118.777472381208</v>
      </c>
      <c r="H7" s="2">
        <v>118.513488042359</v>
      </c>
      <c r="I7" s="2">
        <v>118.36168425493599</v>
      </c>
      <c r="J7" s="2">
        <v>118.244009125757</v>
      </c>
      <c r="K7" s="2">
        <v>118.208497307266</v>
      </c>
      <c r="L7" s="2">
        <v>117.999460343069</v>
      </c>
      <c r="M7" s="2">
        <v>117.863851277276</v>
      </c>
      <c r="N7" s="2">
        <v>117.726837742706</v>
      </c>
      <c r="O7" s="2">
        <v>117.691325924214</v>
      </c>
      <c r="P7" s="2">
        <v>117.59216357555199</v>
      </c>
      <c r="Q7" s="2">
        <v>117.49297354457801</v>
      </c>
      <c r="R7" s="2">
        <v>117.40731021367399</v>
      </c>
      <c r="S7" s="2">
        <v>117.30626973726601</v>
      </c>
      <c r="T7" s="2">
        <v>117.270757918774</v>
      </c>
      <c r="U7" s="2">
        <v>117.235246100282</v>
      </c>
      <c r="V7" s="2">
        <v>117.199734281791</v>
      </c>
      <c r="W7" s="2">
        <v>117.164222463299</v>
      </c>
      <c r="X7" s="2">
        <v>117.128710644807</v>
      </c>
      <c r="Y7" s="2">
        <v>117.093198826315</v>
      </c>
      <c r="Z7" s="2">
        <v>117.05768700782301</v>
      </c>
      <c r="AA7" s="2">
        <v>117.02217518933099</v>
      </c>
      <c r="AB7" s="2">
        <v>116.986663370839</v>
      </c>
      <c r="AC7" s="2">
        <v>116.986663370839</v>
      </c>
      <c r="AD7" s="2">
        <v>116.986663370839</v>
      </c>
      <c r="AE7" s="2">
        <v>116.986663370839</v>
      </c>
      <c r="AF7" s="2">
        <v>116.986663370839</v>
      </c>
      <c r="AG7" s="2">
        <v>116.986663370839</v>
      </c>
    </row>
    <row r="8" spans="1:33" x14ac:dyDescent="0.35">
      <c r="A8" s="1" t="s">
        <v>62</v>
      </c>
      <c r="B8" s="1" t="s">
        <v>167</v>
      </c>
      <c r="C8" s="1" t="s">
        <v>168</v>
      </c>
      <c r="D8" s="2">
        <v>1916.1952083680001</v>
      </c>
      <c r="E8" s="2">
        <v>1916.1952083680001</v>
      </c>
      <c r="F8" s="2">
        <v>2100.2951717719998</v>
      </c>
      <c r="G8" s="2">
        <v>2214.98199118</v>
      </c>
      <c r="H8" s="2">
        <v>2140.7140286280001</v>
      </c>
      <c r="I8" s="2">
        <v>2089.8835276479999</v>
      </c>
      <c r="J8" s="2">
        <v>2089.8083169040001</v>
      </c>
      <c r="K8" s="2">
        <v>2099.112537816</v>
      </c>
      <c r="L8" s="2">
        <v>2122.2293631839998</v>
      </c>
      <c r="M8" s="2">
        <v>2116.3946527920002</v>
      </c>
      <c r="N8" s="2">
        <v>2185.2066409600002</v>
      </c>
      <c r="O8" s="2">
        <v>2153.8304643800002</v>
      </c>
      <c r="P8" s="2">
        <v>2130.7751534439999</v>
      </c>
      <c r="Q8" s="2">
        <v>2056.6382270839999</v>
      </c>
      <c r="R8" s="2">
        <v>2040.2856454119999</v>
      </c>
      <c r="S8" s="2">
        <v>2064.2273496879998</v>
      </c>
      <c r="T8" s="2">
        <v>2042.7568939400001</v>
      </c>
      <c r="U8" s="2">
        <v>2095.1500552920002</v>
      </c>
      <c r="V8" s="2">
        <v>2035.2391484039999</v>
      </c>
      <c r="W8" s="2">
        <v>2003.1570407239999</v>
      </c>
      <c r="X8" s="2">
        <v>2045.393297416</v>
      </c>
      <c r="Y8" s="2">
        <v>2109.7352192560002</v>
      </c>
      <c r="Z8" s="2">
        <v>2104.304960856</v>
      </c>
      <c r="AA8" s="2">
        <v>2028.9183079760001</v>
      </c>
      <c r="AB8" s="2">
        <v>2008.7174878400001</v>
      </c>
      <c r="AC8" s="2">
        <v>2015.6875620840001</v>
      </c>
      <c r="AD8" s="2">
        <v>2117.9679881080001</v>
      </c>
      <c r="AE8" s="2">
        <v>2118.7654819519998</v>
      </c>
      <c r="AF8" s="2">
        <v>2081.6944515079999</v>
      </c>
      <c r="AG8" s="2">
        <v>2053.44749946</v>
      </c>
    </row>
    <row r="9" spans="1:33" x14ac:dyDescent="0.35">
      <c r="A9" s="1" t="s">
        <v>62</v>
      </c>
      <c r="B9" s="1" t="s">
        <v>167</v>
      </c>
      <c r="C9" s="1" t="s">
        <v>169</v>
      </c>
      <c r="D9" s="2">
        <v>751.44212359999995</v>
      </c>
      <c r="E9" s="2">
        <v>751.44212359999995</v>
      </c>
      <c r="F9" s="2">
        <v>758.62093888000004</v>
      </c>
      <c r="G9" s="2">
        <v>823.91998751999995</v>
      </c>
      <c r="H9" s="2">
        <v>832.80162140000004</v>
      </c>
      <c r="I9" s="2">
        <v>837.67106836000005</v>
      </c>
      <c r="J9" s="2">
        <v>890.20412515999999</v>
      </c>
      <c r="K9" s="2">
        <v>898.83369015999995</v>
      </c>
      <c r="L9" s="2">
        <v>878.68687927999997</v>
      </c>
      <c r="M9" s="2">
        <v>878.39147367999999</v>
      </c>
      <c r="N9" s="2">
        <v>899.62804735999998</v>
      </c>
      <c r="O9" s="2">
        <v>898.6679044</v>
      </c>
      <c r="P9" s="2">
        <v>905.63158896000004</v>
      </c>
      <c r="Q9" s="2">
        <v>903.42673176000005</v>
      </c>
      <c r="R9" s="2">
        <v>871.98651036000001</v>
      </c>
      <c r="S9" s="2">
        <v>882.01834196000004</v>
      </c>
      <c r="T9" s="2">
        <v>910.80416084000001</v>
      </c>
      <c r="U9" s="2">
        <v>920.71451556</v>
      </c>
      <c r="V9" s="2">
        <v>905.14100991999999</v>
      </c>
      <c r="W9" s="2">
        <v>996.21976831999996</v>
      </c>
      <c r="X9" s="2">
        <v>1023.80197976</v>
      </c>
      <c r="Y9" s="2">
        <v>1017.2618374800001</v>
      </c>
      <c r="Z9" s="2">
        <v>1037.87978056</v>
      </c>
      <c r="AA9" s="2">
        <v>1036.7949986799999</v>
      </c>
      <c r="AB9" s="2">
        <v>1060.72833664</v>
      </c>
      <c r="AC9" s="2">
        <v>1076.3250777999999</v>
      </c>
      <c r="AD9" s="2">
        <v>1107.3274366000001</v>
      </c>
      <c r="AE9" s="2">
        <v>1098.6387207600001</v>
      </c>
      <c r="AF9" s="2">
        <v>1098.51112756</v>
      </c>
      <c r="AG9" s="2">
        <v>1115.73095816</v>
      </c>
    </row>
    <row r="10" spans="1:33" x14ac:dyDescent="0.35">
      <c r="A10" s="1" t="s">
        <v>62</v>
      </c>
      <c r="B10" s="1" t="s">
        <v>167</v>
      </c>
      <c r="C10" s="1" t="s">
        <v>170</v>
      </c>
      <c r="D10" s="2">
        <v>12.646035493279999</v>
      </c>
      <c r="E10" s="2">
        <v>12.646035493279999</v>
      </c>
      <c r="F10" s="2">
        <v>14.325746623440001</v>
      </c>
      <c r="G10" s="2">
        <v>19.372826637639999</v>
      </c>
      <c r="H10" s="2">
        <v>19.793268876359999</v>
      </c>
      <c r="I10" s="2">
        <v>19.962143553800001</v>
      </c>
      <c r="J10" s="2">
        <v>19.809475665280001</v>
      </c>
      <c r="K10" s="2">
        <v>20.2904807504</v>
      </c>
      <c r="L10" s="2">
        <v>20.491457654080001</v>
      </c>
      <c r="M10" s="2">
        <v>20.556718574840001</v>
      </c>
      <c r="N10" s="2">
        <v>20.54395010528</v>
      </c>
      <c r="O10" s="2">
        <v>19.791884556639999</v>
      </c>
      <c r="P10" s="2">
        <v>19.787005435120001</v>
      </c>
      <c r="Q10" s="2">
        <v>20.181182248079999</v>
      </c>
      <c r="R10" s="2">
        <v>20.81335919208</v>
      </c>
      <c r="S10" s="2">
        <v>20.416396035279998</v>
      </c>
      <c r="T10" s="2">
        <v>21.268885795359999</v>
      </c>
      <c r="U10" s="2">
        <v>20.135559777200001</v>
      </c>
      <c r="V10" s="2">
        <v>19.808185527199999</v>
      </c>
      <c r="W10" s="2">
        <v>19.577328164240001</v>
      </c>
      <c r="X10" s="2">
        <v>19.402777027199999</v>
      </c>
      <c r="Y10" s="2">
        <v>19.100573027199999</v>
      </c>
      <c r="Z10" s="2">
        <v>18.581929027200001</v>
      </c>
      <c r="AA10" s="2">
        <v>17.991577027200002</v>
      </c>
      <c r="AB10" s="2">
        <v>17.943389803359999</v>
      </c>
      <c r="AC10" s="2">
        <v>17.046437445519999</v>
      </c>
      <c r="AD10" s="2">
        <v>16.2486330272</v>
      </c>
      <c r="AE10" s="2">
        <v>16.507493027199999</v>
      </c>
      <c r="AF10" s="2">
        <v>16.523089027200001</v>
      </c>
      <c r="AG10" s="2">
        <v>16.558985839199998</v>
      </c>
    </row>
    <row r="11" spans="1:33" x14ac:dyDescent="0.35">
      <c r="A11" s="1" t="s">
        <v>62</v>
      </c>
      <c r="B11" s="1" t="s">
        <v>167</v>
      </c>
      <c r="C11" s="1" t="s">
        <v>171</v>
      </c>
      <c r="D11" s="2">
        <v>28.860173971439998</v>
      </c>
      <c r="E11" s="2">
        <v>28.860173971439998</v>
      </c>
      <c r="F11" s="2">
        <v>26.7510179111</v>
      </c>
      <c r="G11" s="2">
        <v>27.442506000000002</v>
      </c>
      <c r="H11" s="2">
        <v>20.591508000000001</v>
      </c>
      <c r="I11" s="2">
        <v>17.366160000000001</v>
      </c>
      <c r="J11" s="2">
        <v>16.193477999999999</v>
      </c>
      <c r="K11" s="2">
        <v>16.283988000000001</v>
      </c>
      <c r="L11" s="2">
        <v>18.214938</v>
      </c>
      <c r="M11" s="2">
        <v>17.810435996919999</v>
      </c>
      <c r="N11" s="2">
        <v>17.01390601064</v>
      </c>
      <c r="O11" s="2">
        <v>16.237158000000001</v>
      </c>
      <c r="P11" s="2">
        <v>17.238900000000001</v>
      </c>
      <c r="Q11" s="2">
        <v>16.901388000000001</v>
      </c>
      <c r="R11" s="2">
        <v>18.208638001400001</v>
      </c>
      <c r="S11" s="2">
        <v>17.833368</v>
      </c>
      <c r="T11" s="2">
        <v>17.861256000000001</v>
      </c>
      <c r="U11" s="2">
        <v>17.930807999999999</v>
      </c>
      <c r="V11" s="2">
        <v>20.173313994400001</v>
      </c>
      <c r="W11" s="2">
        <v>21.717149991599999</v>
      </c>
      <c r="X11" s="2">
        <v>23.928996000000001</v>
      </c>
      <c r="Y11" s="2">
        <v>25.246241994399998</v>
      </c>
      <c r="Z11" s="2">
        <v>27.2630399944</v>
      </c>
      <c r="AA11" s="2">
        <v>26.613047997199999</v>
      </c>
      <c r="AB11" s="2">
        <v>28.3259759916</v>
      </c>
      <c r="AC11" s="2">
        <v>28.6185059944</v>
      </c>
      <c r="AD11" s="2">
        <v>30.101231997199999</v>
      </c>
      <c r="AE11" s="2">
        <v>31.013597994400001</v>
      </c>
      <c r="AF11" s="2">
        <v>28.6524419916</v>
      </c>
      <c r="AG11" s="2">
        <v>29.059926002800001</v>
      </c>
    </row>
    <row r="12" spans="1:33" x14ac:dyDescent="0.35">
      <c r="A12" s="1" t="s">
        <v>62</v>
      </c>
      <c r="B12" s="1" t="s">
        <v>167</v>
      </c>
      <c r="C12" s="1" t="s">
        <v>172</v>
      </c>
      <c r="D12" s="2">
        <v>430.27890904620102</v>
      </c>
      <c r="E12" s="2">
        <v>430.27890904620102</v>
      </c>
      <c r="F12" s="2">
        <v>433.26190184096498</v>
      </c>
      <c r="G12" s="2">
        <v>451.28403756345199</v>
      </c>
      <c r="H12" s="2">
        <v>431.40091310213597</v>
      </c>
      <c r="I12" s="2">
        <v>417.04302965966002</v>
      </c>
      <c r="J12" s="2">
        <v>400.36344587690701</v>
      </c>
      <c r="K12" s="2">
        <v>359.79340466649597</v>
      </c>
      <c r="L12" s="2">
        <v>348.37360029872798</v>
      </c>
      <c r="M12" s="2">
        <v>347.91153050268298</v>
      </c>
      <c r="N12" s="2">
        <v>331.51831603605598</v>
      </c>
      <c r="O12" s="2">
        <v>318.80654008681603</v>
      </c>
      <c r="P12" s="2">
        <v>311.14332664062903</v>
      </c>
      <c r="Q12" s="2">
        <v>298.57538000923802</v>
      </c>
      <c r="R12" s="2">
        <v>293.65937338569398</v>
      </c>
      <c r="S12" s="2">
        <v>291.85318387016099</v>
      </c>
      <c r="T12" s="2">
        <v>298.129889472353</v>
      </c>
      <c r="U12" s="2">
        <v>314.11959066029499</v>
      </c>
      <c r="V12" s="2">
        <v>300.702258649903</v>
      </c>
      <c r="W12" s="2">
        <v>304.25814010606899</v>
      </c>
      <c r="X12" s="2">
        <v>315.247889190065</v>
      </c>
      <c r="Y12" s="2">
        <v>318.96453971504798</v>
      </c>
      <c r="Z12" s="2">
        <v>324.54626618013799</v>
      </c>
      <c r="AA12" s="2">
        <v>315.50434384517803</v>
      </c>
      <c r="AB12" s="2">
        <v>321.70843978280101</v>
      </c>
      <c r="AC12" s="2">
        <v>316.03963023049101</v>
      </c>
      <c r="AD12" s="2">
        <v>318.40821673922801</v>
      </c>
      <c r="AE12" s="2">
        <v>327.98477408852301</v>
      </c>
      <c r="AF12" s="2">
        <v>314.58160840287297</v>
      </c>
      <c r="AG12" s="2">
        <v>301.89601413017903</v>
      </c>
    </row>
    <row r="13" spans="1:33" x14ac:dyDescent="0.35">
      <c r="A13" s="1" t="s">
        <v>62</v>
      </c>
      <c r="B13" s="1" t="s">
        <v>165</v>
      </c>
      <c r="C13" s="1" t="s">
        <v>173</v>
      </c>
      <c r="D13" s="2">
        <v>62.916323532678803</v>
      </c>
      <c r="E13" s="2">
        <v>62.916323532678803</v>
      </c>
      <c r="F13" s="2">
        <v>65.076967461541003</v>
      </c>
      <c r="G13" s="2">
        <v>52.287157570546803</v>
      </c>
      <c r="H13" s="2">
        <v>56.240792264476198</v>
      </c>
      <c r="I13" s="2">
        <v>50.916462260680802</v>
      </c>
      <c r="J13" s="2">
        <v>37.610669414423697</v>
      </c>
      <c r="K13" s="2">
        <v>26.596531960370399</v>
      </c>
      <c r="L13" s="2">
        <v>43.111071825718597</v>
      </c>
      <c r="M13" s="2">
        <v>65.422206611901601</v>
      </c>
      <c r="N13" s="2">
        <v>84.754822355214898</v>
      </c>
      <c r="O13" s="2">
        <v>73.097970985722299</v>
      </c>
      <c r="P13" s="2">
        <v>65.956352941775904</v>
      </c>
      <c r="Q13" s="2">
        <v>67.017046255214893</v>
      </c>
      <c r="R13" s="2">
        <v>68.338661044011204</v>
      </c>
      <c r="S13" s="2">
        <v>65.951301140103794</v>
      </c>
      <c r="T13" s="2">
        <v>66.501400628422303</v>
      </c>
      <c r="U13" s="2">
        <v>58.5617487158001</v>
      </c>
      <c r="V13" s="2">
        <v>51.535779979037102</v>
      </c>
      <c r="W13" s="2">
        <v>49.022880349014798</v>
      </c>
      <c r="X13" s="2">
        <v>49.567929639433402</v>
      </c>
      <c r="Y13" s="2">
        <v>50.973826933944999</v>
      </c>
      <c r="Z13" s="2">
        <v>45.838752830118601</v>
      </c>
      <c r="AA13" s="2">
        <v>51.130313521140799</v>
      </c>
      <c r="AB13" s="2">
        <v>58.653132404714597</v>
      </c>
      <c r="AC13" s="2">
        <v>61.027135844018197</v>
      </c>
      <c r="AD13" s="2">
        <v>65.596551728530599</v>
      </c>
      <c r="AE13" s="2">
        <v>66.278831503089805</v>
      </c>
      <c r="AF13" s="2">
        <v>69.638928311758704</v>
      </c>
      <c r="AG13" s="2">
        <v>60.090315304535601</v>
      </c>
    </row>
    <row r="14" spans="1:33" x14ac:dyDescent="0.35">
      <c r="A14" s="1" t="s">
        <v>62</v>
      </c>
      <c r="B14" s="1" t="s">
        <v>174</v>
      </c>
      <c r="C14" s="1" t="s">
        <v>175</v>
      </c>
      <c r="D14" s="2">
        <v>1.05254118517051</v>
      </c>
      <c r="E14" s="2">
        <v>1.05254118517051</v>
      </c>
      <c r="F14" s="2">
        <v>1.2760836462955301</v>
      </c>
      <c r="G14" s="2">
        <v>0.84478927586959396</v>
      </c>
      <c r="H14" s="2">
        <v>0.82200902234578199</v>
      </c>
      <c r="I14" s="2">
        <v>0.65620083389084505</v>
      </c>
      <c r="J14" s="2">
        <v>0.60886704917927803</v>
      </c>
      <c r="K14" s="2">
        <v>0.62181679340495299</v>
      </c>
      <c r="L14" s="2">
        <v>0.95233228259310299</v>
      </c>
      <c r="M14" s="2">
        <v>0.89277456355409002</v>
      </c>
      <c r="N14" s="2">
        <v>0.25056983525410698</v>
      </c>
      <c r="O14" s="2">
        <v>0.32129228714083202</v>
      </c>
      <c r="P14" s="2">
        <v>0.29747724971120498</v>
      </c>
      <c r="Q14" s="2">
        <v>0.19434297300626599</v>
      </c>
      <c r="R14" s="2">
        <v>0.20094764816643401</v>
      </c>
      <c r="S14" s="2">
        <v>0.25873190953315101</v>
      </c>
      <c r="T14" s="2">
        <v>0.23952932611828301</v>
      </c>
      <c r="U14" s="2">
        <v>0.179629587785891</v>
      </c>
      <c r="V14" s="2">
        <v>0.18553556319136799</v>
      </c>
      <c r="W14" s="2">
        <v>0.182438622236998</v>
      </c>
      <c r="X14" s="2">
        <v>0.18628533709280601</v>
      </c>
      <c r="Y14" s="2">
        <v>0.18977079189041601</v>
      </c>
      <c r="Z14" s="2">
        <v>0.19336463873665999</v>
      </c>
      <c r="AA14" s="2">
        <v>0.19435467786674601</v>
      </c>
      <c r="AB14" s="2">
        <v>0.19449837364391401</v>
      </c>
      <c r="AC14" s="2">
        <v>0.20536571377155299</v>
      </c>
      <c r="AD14" s="2">
        <v>0.206982820108043</v>
      </c>
      <c r="AE14" s="2">
        <v>0.20686694019892499</v>
      </c>
      <c r="AF14" s="2">
        <v>0.21217573603867301</v>
      </c>
      <c r="AG14" s="2">
        <v>0.21225260036013499</v>
      </c>
    </row>
    <row r="15" spans="1:33" x14ac:dyDescent="0.35">
      <c r="A15" s="1" t="s">
        <v>62</v>
      </c>
      <c r="B15" s="1" t="s">
        <v>165</v>
      </c>
      <c r="C15" s="1" t="s">
        <v>176</v>
      </c>
      <c r="D15" s="2">
        <v>2.1842920814743199</v>
      </c>
      <c r="E15" s="2">
        <v>2.1842920814743199</v>
      </c>
      <c r="F15" s="2">
        <v>3.8047459618958199</v>
      </c>
      <c r="G15" s="2">
        <v>2.5613333258334401</v>
      </c>
      <c r="H15" s="2">
        <v>0.29994725473633499</v>
      </c>
      <c r="I15" s="2">
        <v>0.376445528036079</v>
      </c>
      <c r="J15" s="2">
        <v>0.39560466281154399</v>
      </c>
      <c r="K15" s="2">
        <v>0.38300313347168302</v>
      </c>
      <c r="L15" s="2">
        <v>0.41761591482146199</v>
      </c>
      <c r="M15" s="2">
        <v>0.400103407530987</v>
      </c>
      <c r="N15" s="2">
        <v>0.14939362374141099</v>
      </c>
      <c r="O15" s="2">
        <v>0.105289539211482</v>
      </c>
      <c r="P15" s="2">
        <v>0.115185051933334</v>
      </c>
      <c r="Q15" s="2">
        <v>1.94433785243379</v>
      </c>
      <c r="R15" s="2">
        <v>3.2779343415462501</v>
      </c>
      <c r="S15" s="2">
        <v>5.5235188918682603</v>
      </c>
      <c r="T15" s="2">
        <v>1.9446313669326001</v>
      </c>
      <c r="U15" s="2">
        <v>4.1384689526534997</v>
      </c>
      <c r="V15" s="2">
        <v>9.9966777239694196</v>
      </c>
      <c r="W15" s="2">
        <v>14.181668217263599</v>
      </c>
      <c r="X15" s="2">
        <v>16.5096137152944</v>
      </c>
      <c r="Y15" s="2">
        <v>41.883524806375398</v>
      </c>
      <c r="Z15" s="2">
        <v>50.443456280879303</v>
      </c>
      <c r="AA15" s="2">
        <v>50.161269599626401</v>
      </c>
      <c r="AB15" s="2">
        <v>50.147222361140898</v>
      </c>
      <c r="AC15" s="2">
        <v>50.163212426527103</v>
      </c>
      <c r="AD15" s="2">
        <v>51.380843876710799</v>
      </c>
      <c r="AE15" s="2">
        <v>52.267761879786498</v>
      </c>
      <c r="AF15" s="2">
        <v>52.8252661129074</v>
      </c>
      <c r="AG15" s="2">
        <v>53.626249378598999</v>
      </c>
    </row>
    <row r="16" spans="1:33" x14ac:dyDescent="0.35">
      <c r="A16" s="1" t="s">
        <v>62</v>
      </c>
      <c r="B16" s="1" t="s">
        <v>165</v>
      </c>
      <c r="C16" s="1" t="s">
        <v>177</v>
      </c>
      <c r="D16" s="2">
        <v>214.54183204099999</v>
      </c>
      <c r="E16" s="2">
        <v>214.54183204099999</v>
      </c>
      <c r="F16" s="2">
        <v>239.37230710619201</v>
      </c>
      <c r="G16" s="2">
        <v>247.04384921661099</v>
      </c>
      <c r="H16" s="2">
        <v>236.54207485759201</v>
      </c>
      <c r="I16" s="2">
        <v>229.35213441690999</v>
      </c>
      <c r="J16" s="2">
        <v>231.13429984457801</v>
      </c>
      <c r="K16" s="2">
        <v>241.04510347453299</v>
      </c>
      <c r="L16" s="2">
        <v>247.522249996255</v>
      </c>
      <c r="M16" s="2">
        <v>252.32871448971099</v>
      </c>
      <c r="N16" s="2">
        <v>248.28970023461301</v>
      </c>
      <c r="O16" s="2">
        <v>245.35827498968601</v>
      </c>
      <c r="P16" s="2">
        <v>244.01043288173199</v>
      </c>
      <c r="Q16" s="2">
        <v>238.720030072279</v>
      </c>
      <c r="R16" s="2">
        <v>236.03349827178101</v>
      </c>
      <c r="S16" s="2">
        <v>235.42107232262401</v>
      </c>
      <c r="T16" s="2">
        <v>244.01373089277601</v>
      </c>
      <c r="U16" s="2">
        <v>244.82638716965801</v>
      </c>
      <c r="V16" s="2">
        <v>244.812809584918</v>
      </c>
      <c r="W16" s="2">
        <v>252.083796165991</v>
      </c>
      <c r="X16" s="2">
        <v>256.46076947772599</v>
      </c>
      <c r="Y16" s="2">
        <v>232.70469650480101</v>
      </c>
      <c r="Z16" s="2">
        <v>243.90355606344301</v>
      </c>
      <c r="AA16" s="2">
        <v>242.99840317920899</v>
      </c>
      <c r="AB16" s="2">
        <v>246.18970579893499</v>
      </c>
      <c r="AC16" s="2">
        <v>245.89173124850899</v>
      </c>
      <c r="AD16" s="2">
        <v>252.498525456008</v>
      </c>
      <c r="AE16" s="2">
        <v>243.210939036875</v>
      </c>
      <c r="AF16" s="2">
        <v>249.86992536626499</v>
      </c>
      <c r="AG16" s="2">
        <v>247.20259172847199</v>
      </c>
    </row>
    <row r="17" spans="1:33" x14ac:dyDescent="0.35">
      <c r="A17" s="1" t="s">
        <v>62</v>
      </c>
      <c r="B17" s="1" t="s">
        <v>165</v>
      </c>
      <c r="C17" s="1" t="s">
        <v>178</v>
      </c>
      <c r="D17" s="2">
        <v>563.33137420565095</v>
      </c>
      <c r="E17" s="2">
        <v>563.33137420565095</v>
      </c>
      <c r="F17" s="2">
        <v>726.27732541910302</v>
      </c>
      <c r="G17" s="2">
        <v>629.99553958525598</v>
      </c>
      <c r="H17" s="2">
        <v>691.04802933768997</v>
      </c>
      <c r="I17" s="2">
        <v>631.01963923691801</v>
      </c>
      <c r="J17" s="2">
        <v>588.88053358183697</v>
      </c>
      <c r="K17" s="2">
        <v>567.89787522287497</v>
      </c>
      <c r="L17" s="2">
        <v>574.25760893375798</v>
      </c>
      <c r="M17" s="2">
        <v>516.70758230296804</v>
      </c>
      <c r="N17" s="2">
        <v>466.15245610327798</v>
      </c>
      <c r="O17" s="2">
        <v>434.084306679924</v>
      </c>
      <c r="P17" s="2">
        <v>391.427210172549</v>
      </c>
      <c r="Q17" s="2">
        <v>337.57310737777902</v>
      </c>
      <c r="R17" s="2">
        <v>359.72857821437998</v>
      </c>
      <c r="S17" s="2">
        <v>398.61134199261102</v>
      </c>
      <c r="T17" s="2">
        <v>378.501114942323</v>
      </c>
      <c r="U17" s="2">
        <v>375.30274034080799</v>
      </c>
      <c r="V17" s="2">
        <v>443.10061304325399</v>
      </c>
      <c r="W17" s="2">
        <v>386.064578122721</v>
      </c>
      <c r="X17" s="2">
        <v>371.01628818062397</v>
      </c>
      <c r="Y17" s="2">
        <v>368.98355344182801</v>
      </c>
      <c r="Z17" s="2">
        <v>396.48676812368598</v>
      </c>
      <c r="AA17" s="2">
        <v>424.98261796776501</v>
      </c>
      <c r="AB17" s="2">
        <v>366.93844831061398</v>
      </c>
      <c r="AC17" s="2">
        <v>399.44825213388998</v>
      </c>
      <c r="AD17" s="2">
        <v>384.70398556472401</v>
      </c>
      <c r="AE17" s="2">
        <v>273.906429989066</v>
      </c>
      <c r="AF17" s="2">
        <v>302.34945456743702</v>
      </c>
      <c r="AG17" s="2">
        <v>363.683335026978</v>
      </c>
    </row>
    <row r="18" spans="1:33" x14ac:dyDescent="0.35">
      <c r="A18" s="1" t="s">
        <v>62</v>
      </c>
      <c r="B18" s="1" t="s">
        <v>167</v>
      </c>
      <c r="C18" s="1" t="s">
        <v>179</v>
      </c>
      <c r="D18" s="2">
        <v>378.22780953723901</v>
      </c>
      <c r="E18" s="2">
        <v>378.22780953723901</v>
      </c>
      <c r="F18" s="2">
        <v>424.74759650134001</v>
      </c>
      <c r="G18" s="2">
        <v>443.83982099010001</v>
      </c>
      <c r="H18" s="2">
        <v>428.67326420253301</v>
      </c>
      <c r="I18" s="2">
        <v>409.89653739983402</v>
      </c>
      <c r="J18" s="2">
        <v>419.64170016945297</v>
      </c>
      <c r="K18" s="2">
        <v>424.73852370051702</v>
      </c>
      <c r="L18" s="2">
        <v>430.36331588840898</v>
      </c>
      <c r="M18" s="2">
        <v>430.32680401381299</v>
      </c>
      <c r="N18" s="2">
        <v>454.05976818882101</v>
      </c>
      <c r="O18" s="2">
        <v>438.757152843097</v>
      </c>
      <c r="P18" s="2">
        <v>438.73503225059198</v>
      </c>
      <c r="Q18" s="2">
        <v>420.34519890236101</v>
      </c>
      <c r="R18" s="2">
        <v>422.887710078015</v>
      </c>
      <c r="S18" s="2">
        <v>434.43270848579601</v>
      </c>
      <c r="T18" s="2">
        <v>423.53758410973199</v>
      </c>
      <c r="U18" s="2">
        <v>434.47994807428699</v>
      </c>
      <c r="V18" s="2">
        <v>423.51966461500302</v>
      </c>
      <c r="W18" s="2">
        <v>410.24168531732602</v>
      </c>
      <c r="X18" s="2">
        <v>416.26658539557098</v>
      </c>
      <c r="Y18" s="2">
        <v>430.70114608220803</v>
      </c>
      <c r="Z18" s="2">
        <v>424.94697820610799</v>
      </c>
      <c r="AA18" s="2">
        <v>409.42871561145301</v>
      </c>
      <c r="AB18" s="2">
        <v>405.48892396791501</v>
      </c>
      <c r="AC18" s="2">
        <v>408.73167193226402</v>
      </c>
      <c r="AD18" s="2">
        <v>426.684265795079</v>
      </c>
      <c r="AE18" s="2">
        <v>427.01172065582301</v>
      </c>
      <c r="AF18" s="2">
        <v>415.58171199534701</v>
      </c>
      <c r="AG18" s="2">
        <v>412.130119244171</v>
      </c>
    </row>
    <row r="19" spans="1:33" x14ac:dyDescent="0.35">
      <c r="A19" s="1" t="s">
        <v>62</v>
      </c>
      <c r="B19" s="1" t="s">
        <v>167</v>
      </c>
      <c r="C19" s="1" t="s">
        <v>180</v>
      </c>
      <c r="D19" s="2">
        <v>215.85320922751501</v>
      </c>
      <c r="E19" s="2">
        <v>215.85320922751501</v>
      </c>
      <c r="F19" s="2">
        <v>225.27225162654901</v>
      </c>
      <c r="G19" s="2">
        <v>250.654060240381</v>
      </c>
      <c r="H19" s="2">
        <v>255.94685687120699</v>
      </c>
      <c r="I19" s="2">
        <v>259.84837536451897</v>
      </c>
      <c r="J19" s="2">
        <v>279.59931130605702</v>
      </c>
      <c r="K19" s="2">
        <v>283.65872581833099</v>
      </c>
      <c r="L19" s="2">
        <v>278.17359753174401</v>
      </c>
      <c r="M19" s="2">
        <v>279.45354945638297</v>
      </c>
      <c r="N19" s="2">
        <v>289.44404112733002</v>
      </c>
      <c r="O19" s="2">
        <v>292.007032199126</v>
      </c>
      <c r="P19" s="2">
        <v>296.72497623908799</v>
      </c>
      <c r="Q19" s="2">
        <v>295.92490716519097</v>
      </c>
      <c r="R19" s="2">
        <v>286.61648702062803</v>
      </c>
      <c r="S19" s="2">
        <v>294.97812724072998</v>
      </c>
      <c r="T19" s="2">
        <v>309.93762945640498</v>
      </c>
      <c r="U19" s="2">
        <v>315.39746551971098</v>
      </c>
      <c r="V19" s="2">
        <v>312.87948137618002</v>
      </c>
      <c r="W19" s="2">
        <v>351.18349171829198</v>
      </c>
      <c r="X19" s="2">
        <v>360.47027767068698</v>
      </c>
      <c r="Y19" s="2">
        <v>357.49727532500401</v>
      </c>
      <c r="Z19" s="2">
        <v>368.227876592379</v>
      </c>
      <c r="AA19" s="2">
        <v>372.38259224061801</v>
      </c>
      <c r="AB19" s="2">
        <v>386.93571317670899</v>
      </c>
      <c r="AC19" s="2">
        <v>398.60649289178599</v>
      </c>
      <c r="AD19" s="2">
        <v>412.91378935320301</v>
      </c>
      <c r="AE19" s="2">
        <v>410.08896153288703</v>
      </c>
      <c r="AF19" s="2">
        <v>410.02022228288399</v>
      </c>
      <c r="AG19" s="2">
        <v>417.08914264217401</v>
      </c>
    </row>
    <row r="20" spans="1:33" x14ac:dyDescent="0.35">
      <c r="A20" s="1" t="s">
        <v>62</v>
      </c>
      <c r="B20" s="1" t="s">
        <v>167</v>
      </c>
      <c r="C20" s="1" t="s">
        <v>181</v>
      </c>
      <c r="D20" s="2">
        <v>4.3679715227867</v>
      </c>
      <c r="E20" s="2">
        <v>4.3679715227867</v>
      </c>
      <c r="F20" s="2">
        <v>4.9301301555494499</v>
      </c>
      <c r="G20" s="2">
        <v>6.4965667713400297</v>
      </c>
      <c r="H20" s="2">
        <v>6.64483815279916</v>
      </c>
      <c r="I20" s="2">
        <v>6.7573551817131898</v>
      </c>
      <c r="J20" s="2">
        <v>6.8130234175921496</v>
      </c>
      <c r="K20" s="2">
        <v>6.9707463473195004</v>
      </c>
      <c r="L20" s="2">
        <v>7.0948542259350598</v>
      </c>
      <c r="M20" s="2">
        <v>7.1958198789453496</v>
      </c>
      <c r="N20" s="2">
        <v>7.2894469176343604</v>
      </c>
      <c r="O20" s="2">
        <v>7.1767568659687102</v>
      </c>
      <c r="P20" s="2">
        <v>7.1686606742615497</v>
      </c>
      <c r="Q20" s="2">
        <v>7.2105019321264896</v>
      </c>
      <c r="R20" s="2">
        <v>7.2931608104871302</v>
      </c>
      <c r="S20" s="2">
        <v>7.2281812955725302</v>
      </c>
      <c r="T20" s="2">
        <v>7.3020541213019099</v>
      </c>
      <c r="U20" s="2">
        <v>7.1058209708924496</v>
      </c>
      <c r="V20" s="2">
        <v>7.01973525790061</v>
      </c>
      <c r="W20" s="2">
        <v>6.9481366968701597</v>
      </c>
      <c r="X20" s="2">
        <v>6.8750691871703999</v>
      </c>
      <c r="Y20" s="2">
        <v>6.7722895625522597</v>
      </c>
      <c r="Z20" s="2">
        <v>6.64227198477339</v>
      </c>
      <c r="AA20" s="2">
        <v>6.5143810510700302</v>
      </c>
      <c r="AB20" s="2">
        <v>6.4921820209793504</v>
      </c>
      <c r="AC20" s="2">
        <v>6.2375607459203897</v>
      </c>
      <c r="AD20" s="2">
        <v>6.0646834863854799</v>
      </c>
      <c r="AE20" s="2">
        <v>6.1091221243656104</v>
      </c>
      <c r="AF20" s="2">
        <v>6.1168745011719796</v>
      </c>
      <c r="AG20" s="2">
        <v>6.3039250041620303</v>
      </c>
    </row>
    <row r="21" spans="1:33" x14ac:dyDescent="0.35">
      <c r="A21" s="1" t="s">
        <v>62</v>
      </c>
      <c r="B21" s="1" t="s">
        <v>167</v>
      </c>
      <c r="C21" s="1" t="s">
        <v>182</v>
      </c>
      <c r="D21" s="2">
        <v>118.35638463501699</v>
      </c>
      <c r="E21" s="2">
        <v>118.35638463501699</v>
      </c>
      <c r="F21" s="2">
        <v>110.155828231784</v>
      </c>
      <c r="G21" s="2">
        <v>112.64733014502499</v>
      </c>
      <c r="H21" s="2">
        <v>84.295386935296094</v>
      </c>
      <c r="I21" s="2">
        <v>71.527709229237999</v>
      </c>
      <c r="J21" s="2">
        <v>66.800673867142706</v>
      </c>
      <c r="K21" s="2">
        <v>67.094816282265597</v>
      </c>
      <c r="L21" s="2">
        <v>75.025512741619494</v>
      </c>
      <c r="M21" s="2">
        <v>72.852913551366399</v>
      </c>
      <c r="N21" s="2">
        <v>69.023274095277898</v>
      </c>
      <c r="O21" s="2">
        <v>65.999963214725895</v>
      </c>
      <c r="P21" s="2">
        <v>69.886701050346403</v>
      </c>
      <c r="Q21" s="2">
        <v>68.406634733044896</v>
      </c>
      <c r="R21" s="2">
        <v>73.642051097701497</v>
      </c>
      <c r="S21" s="2">
        <v>71.997216509994104</v>
      </c>
      <c r="T21" s="2">
        <v>71.0533597382869</v>
      </c>
      <c r="U21" s="2">
        <v>71.176104951414402</v>
      </c>
      <c r="V21" s="2">
        <v>79.809014093234296</v>
      </c>
      <c r="W21" s="2">
        <v>85.090084485002805</v>
      </c>
      <c r="X21" s="2">
        <v>93.014884040916101</v>
      </c>
      <c r="Y21" s="2">
        <v>97.084960779673693</v>
      </c>
      <c r="Z21" s="2">
        <v>103.96139529592701</v>
      </c>
      <c r="AA21" s="2">
        <v>101.41120124463001</v>
      </c>
      <c r="AB21" s="2">
        <v>107.501276493137</v>
      </c>
      <c r="AC21" s="2">
        <v>107.63671953647599</v>
      </c>
      <c r="AD21" s="2">
        <v>113.671165923912</v>
      </c>
      <c r="AE21" s="2">
        <v>116.86265971858801</v>
      </c>
      <c r="AF21" s="2">
        <v>107.96871793002001</v>
      </c>
      <c r="AG21" s="2">
        <v>109.458132496597</v>
      </c>
    </row>
    <row r="22" spans="1:33" x14ac:dyDescent="0.35">
      <c r="A22" s="1" t="s">
        <v>62</v>
      </c>
      <c r="B22" s="1" t="s">
        <v>167</v>
      </c>
      <c r="C22" s="1" t="s">
        <v>183</v>
      </c>
      <c r="D22" s="2">
        <v>30.915508529455799</v>
      </c>
      <c r="E22" s="2">
        <v>30.915508529455799</v>
      </c>
      <c r="F22" s="2">
        <v>40.761988530254101</v>
      </c>
      <c r="G22" s="2">
        <v>38.739318514453402</v>
      </c>
      <c r="H22" s="2">
        <v>37.274352114197598</v>
      </c>
      <c r="I22" s="2">
        <v>37.1442840068365</v>
      </c>
      <c r="J22" s="2">
        <v>34.8776386110179</v>
      </c>
      <c r="K22" s="2">
        <v>39.666942307457902</v>
      </c>
      <c r="L22" s="2">
        <v>42.358428415363001</v>
      </c>
      <c r="M22" s="2">
        <v>45.201654630343803</v>
      </c>
      <c r="N22" s="2">
        <v>38.503411191405299</v>
      </c>
      <c r="O22" s="2">
        <v>39.173003952396101</v>
      </c>
      <c r="P22" s="2">
        <v>35.049977377777203</v>
      </c>
      <c r="Q22" s="2">
        <v>34.913268119135203</v>
      </c>
      <c r="R22" s="2">
        <v>32.626656429034803</v>
      </c>
      <c r="S22" s="2">
        <v>29.655058095973001</v>
      </c>
      <c r="T22" s="2">
        <v>34.895740806830197</v>
      </c>
      <c r="U22" s="2">
        <v>33.514819460815197</v>
      </c>
      <c r="V22" s="2">
        <v>33.793319726316398</v>
      </c>
      <c r="W22" s="2">
        <v>35.3246286750365</v>
      </c>
      <c r="X22" s="2">
        <v>35.864179252779401</v>
      </c>
      <c r="Y22" s="2">
        <v>39.228260767874197</v>
      </c>
      <c r="Z22" s="2">
        <v>42.863699052971903</v>
      </c>
      <c r="AA22" s="2">
        <v>44.382532894504202</v>
      </c>
      <c r="AB22" s="2">
        <v>43.651843088462897</v>
      </c>
      <c r="AC22" s="2">
        <v>42.414452097084997</v>
      </c>
      <c r="AD22" s="2">
        <v>41.496320986302699</v>
      </c>
      <c r="AE22" s="2">
        <v>37.262815321713497</v>
      </c>
      <c r="AF22" s="2">
        <v>44.672101814425801</v>
      </c>
      <c r="AG22" s="2">
        <v>42.9224344371071</v>
      </c>
    </row>
    <row r="23" spans="1:33" x14ac:dyDescent="0.35">
      <c r="A23" s="1" t="s">
        <v>62</v>
      </c>
      <c r="B23" s="1" t="s">
        <v>167</v>
      </c>
      <c r="C23" s="1" t="s">
        <v>184</v>
      </c>
      <c r="D23" s="2">
        <v>15.243525337829899</v>
      </c>
      <c r="E23" s="2">
        <v>15.243525337829899</v>
      </c>
      <c r="F23" s="2">
        <v>15.479923480257501</v>
      </c>
      <c r="G23" s="2">
        <v>15.939370174806101</v>
      </c>
      <c r="H23" s="2">
        <v>15.109476638426401</v>
      </c>
      <c r="I23" s="2">
        <v>14.723577340020601</v>
      </c>
      <c r="J23" s="2">
        <v>14.4177178283967</v>
      </c>
      <c r="K23" s="2">
        <v>12.768098239251501</v>
      </c>
      <c r="L23" s="2">
        <v>12.343450776941999</v>
      </c>
      <c r="M23" s="2">
        <v>12.3014344526286</v>
      </c>
      <c r="N23" s="2">
        <v>11.6575133435092</v>
      </c>
      <c r="O23" s="2">
        <v>11.1975017233014</v>
      </c>
      <c r="P23" s="2">
        <v>10.913321427881501</v>
      </c>
      <c r="Q23" s="2">
        <v>10.4128482297006</v>
      </c>
      <c r="R23" s="2">
        <v>10.3281946182199</v>
      </c>
      <c r="S23" s="2">
        <v>10.3499543683018</v>
      </c>
      <c r="T23" s="2">
        <v>10.5663936556191</v>
      </c>
      <c r="U23" s="2">
        <v>11.2043963691131</v>
      </c>
      <c r="V23" s="2">
        <v>10.6946605639765</v>
      </c>
      <c r="W23" s="2">
        <v>10.795317134618299</v>
      </c>
      <c r="X23" s="2">
        <v>11.2062855515805</v>
      </c>
      <c r="Y23" s="2">
        <v>11.3320199280864</v>
      </c>
      <c r="Z23" s="2">
        <v>11.5194975274451</v>
      </c>
      <c r="AA23" s="2">
        <v>11.171613240382699</v>
      </c>
      <c r="AB23" s="2">
        <v>11.5046941973521</v>
      </c>
      <c r="AC23" s="2">
        <v>11.2880294686975</v>
      </c>
      <c r="AD23" s="2">
        <v>11.295024528357001</v>
      </c>
      <c r="AE23" s="2">
        <v>11.614555554125101</v>
      </c>
      <c r="AF23" s="2">
        <v>11.0781041364295</v>
      </c>
      <c r="AG23" s="2">
        <v>10.611358914309999</v>
      </c>
    </row>
    <row r="24" spans="1:33" x14ac:dyDescent="0.35">
      <c r="A24" s="1" t="s">
        <v>62</v>
      </c>
      <c r="B24" s="1" t="s">
        <v>165</v>
      </c>
      <c r="C24" s="1" t="s">
        <v>185</v>
      </c>
      <c r="D24" s="2">
        <v>32.024186814494399</v>
      </c>
      <c r="E24" s="2">
        <v>32.024186814494399</v>
      </c>
      <c r="F24" s="2">
        <v>33.4221450935691</v>
      </c>
      <c r="G24" s="2">
        <v>29.741787650648099</v>
      </c>
      <c r="H24" s="2">
        <v>28.899126810903201</v>
      </c>
      <c r="I24" s="2">
        <v>29.038991612807301</v>
      </c>
      <c r="J24" s="2">
        <v>28.587756515921001</v>
      </c>
      <c r="K24" s="2">
        <v>26.620435886352102</v>
      </c>
      <c r="L24" s="2">
        <v>28.515239417932602</v>
      </c>
      <c r="M24" s="2">
        <v>29.177403703361499</v>
      </c>
      <c r="N24" s="2">
        <v>27.4903477559908</v>
      </c>
      <c r="O24" s="2">
        <v>27.320003553372999</v>
      </c>
      <c r="P24" s="2">
        <v>27.325505345689599</v>
      </c>
      <c r="Q24" s="2">
        <v>29.001111599850301</v>
      </c>
      <c r="R24" s="2">
        <v>29.1987887560616</v>
      </c>
      <c r="S24" s="2">
        <v>29.424327116968598</v>
      </c>
      <c r="T24" s="2">
        <v>29.4543050681701</v>
      </c>
      <c r="U24" s="2">
        <v>27.753879490899699</v>
      </c>
      <c r="V24" s="2">
        <v>28.890474485971499</v>
      </c>
      <c r="W24" s="2">
        <v>29.353644913559201</v>
      </c>
      <c r="X24" s="2">
        <v>29.506211924814799</v>
      </c>
      <c r="Y24" s="2">
        <v>28.438038993966199</v>
      </c>
      <c r="Z24" s="2">
        <v>28.9063518200924</v>
      </c>
      <c r="AA24" s="2">
        <v>28.4778272274636</v>
      </c>
      <c r="AB24" s="2">
        <v>29.342740267808999</v>
      </c>
      <c r="AC24" s="2">
        <v>28.560765475989498</v>
      </c>
      <c r="AD24" s="2">
        <v>29.7636350279104</v>
      </c>
      <c r="AE24" s="2">
        <v>29.559000384949499</v>
      </c>
      <c r="AF24" s="2">
        <v>28.857654775759698</v>
      </c>
      <c r="AG24" s="2">
        <v>29.598048956263501</v>
      </c>
    </row>
    <row r="25" spans="1:33" x14ac:dyDescent="0.35">
      <c r="A25" s="1" t="s">
        <v>62</v>
      </c>
      <c r="B25" s="1" t="s">
        <v>165</v>
      </c>
      <c r="C25" s="1" t="s">
        <v>186</v>
      </c>
      <c r="D25" s="2">
        <v>28.769684763132499</v>
      </c>
      <c r="E25" s="2">
        <v>28.769684763132499</v>
      </c>
      <c r="F25" s="2">
        <v>34.741253854597304</v>
      </c>
      <c r="G25" s="2">
        <v>36.382842710133303</v>
      </c>
      <c r="H25" s="2">
        <v>36.975952475731397</v>
      </c>
      <c r="I25" s="2">
        <v>38.0736359174985</v>
      </c>
      <c r="J25" s="2">
        <v>38.7279298969327</v>
      </c>
      <c r="K25" s="2">
        <v>39.101617103239803</v>
      </c>
      <c r="L25" s="2">
        <v>39.842121351107501</v>
      </c>
      <c r="M25" s="2">
        <v>39.862287496748003</v>
      </c>
      <c r="N25" s="2">
        <v>40.990397094288703</v>
      </c>
      <c r="O25" s="2">
        <v>41.502503226371303</v>
      </c>
      <c r="P25" s="2">
        <v>41.502964898513802</v>
      </c>
      <c r="Q25" s="2">
        <v>41.112975326193201</v>
      </c>
      <c r="R25" s="2">
        <v>41.938917052207799</v>
      </c>
      <c r="S25" s="2">
        <v>42.335681100455403</v>
      </c>
      <c r="T25" s="2">
        <v>41.955608632494403</v>
      </c>
      <c r="U25" s="2">
        <v>42.671954871968303</v>
      </c>
      <c r="V25" s="2">
        <v>42.108618703104298</v>
      </c>
      <c r="W25" s="2">
        <v>42.152018155492698</v>
      </c>
      <c r="X25" s="2">
        <v>42.127670926675499</v>
      </c>
      <c r="Y25" s="2">
        <v>41.8956115324659</v>
      </c>
      <c r="Z25" s="2">
        <v>41.516137590806601</v>
      </c>
      <c r="AA25" s="2">
        <v>41.3201083233429</v>
      </c>
      <c r="AB25" s="2">
        <v>41.2366814012681</v>
      </c>
      <c r="AC25" s="2">
        <v>41.068246649609399</v>
      </c>
      <c r="AD25" s="2">
        <v>40.847591617142101</v>
      </c>
      <c r="AE25" s="2">
        <v>40.165126711800198</v>
      </c>
      <c r="AF25" s="2">
        <v>39.816388705629798</v>
      </c>
      <c r="AG25" s="2">
        <v>39.555971442051003</v>
      </c>
    </row>
    <row r="26" spans="1:33" x14ac:dyDescent="0.35">
      <c r="A26" s="1" t="s">
        <v>62</v>
      </c>
      <c r="B26" s="1" t="s">
        <v>165</v>
      </c>
      <c r="C26" s="1" t="s">
        <v>187</v>
      </c>
      <c r="D26" s="2">
        <v>111.972655645171</v>
      </c>
      <c r="E26" s="2">
        <v>111.972655645171</v>
      </c>
      <c r="F26" s="2">
        <v>118.782505809635</v>
      </c>
      <c r="G26" s="2">
        <v>126.92802108005</v>
      </c>
      <c r="H26" s="2">
        <v>123.82952747549901</v>
      </c>
      <c r="I26" s="2">
        <v>123.887487898402</v>
      </c>
      <c r="J26" s="2">
        <v>122.392304341436</v>
      </c>
      <c r="K26" s="2">
        <v>119.507082365367</v>
      </c>
      <c r="L26" s="2">
        <v>119.487124269191</v>
      </c>
      <c r="M26" s="2">
        <v>118.94414090621</v>
      </c>
      <c r="N26" s="2">
        <v>119.79737939132499</v>
      </c>
      <c r="O26" s="2">
        <v>119.713375334299</v>
      </c>
      <c r="P26" s="2">
        <v>118.862139604733</v>
      </c>
      <c r="Q26" s="2">
        <v>114.24147585069301</v>
      </c>
      <c r="R26" s="2">
        <v>111.35867836692201</v>
      </c>
      <c r="S26" s="2">
        <v>111.13563384387599</v>
      </c>
      <c r="T26" s="2">
        <v>112.37742824065801</v>
      </c>
      <c r="U26" s="2">
        <v>114.536990451042</v>
      </c>
      <c r="V26" s="2">
        <v>109.73733081757101</v>
      </c>
      <c r="W26" s="2">
        <v>113.56857544518699</v>
      </c>
      <c r="X26" s="2">
        <v>116.207930854758</v>
      </c>
      <c r="Y26" s="2">
        <v>116.24538018112101</v>
      </c>
      <c r="Z26" s="2">
        <v>116.823119468627</v>
      </c>
      <c r="AA26" s="2">
        <v>112.125497297805</v>
      </c>
      <c r="AB26" s="2">
        <v>112.58738640940901</v>
      </c>
      <c r="AC26" s="2">
        <v>111.829417423694</v>
      </c>
      <c r="AD26" s="2">
        <v>116.952892106863</v>
      </c>
      <c r="AE26" s="2">
        <v>116.683764310999</v>
      </c>
      <c r="AF26" s="2">
        <v>115.13403828392499</v>
      </c>
      <c r="AG26" s="2">
        <v>112.662114110191</v>
      </c>
    </row>
    <row r="27" spans="1:33" x14ac:dyDescent="0.35">
      <c r="A27" s="59" t="s">
        <v>188</v>
      </c>
      <c r="B27" s="59"/>
      <c r="C27" s="59"/>
      <c r="D27" s="60">
        <v>5238.3978070774701</v>
      </c>
      <c r="E27" s="60">
        <v>5238.3978070774701</v>
      </c>
      <c r="F27" s="60">
        <v>5700.2865725207103</v>
      </c>
      <c r="G27" s="60">
        <v>5857.1121516932399</v>
      </c>
      <c r="H27" s="60">
        <v>5789.9977163778103</v>
      </c>
      <c r="I27" s="60">
        <v>5623.2937546563699</v>
      </c>
      <c r="J27" s="60">
        <v>5622.9031141988198</v>
      </c>
      <c r="K27" s="60">
        <v>5606.5932513185599</v>
      </c>
      <c r="L27" s="60">
        <v>5649.7537195936702</v>
      </c>
      <c r="M27" s="60">
        <v>5636.8142841819299</v>
      </c>
      <c r="N27" s="60">
        <v>5709.4342834502704</v>
      </c>
      <c r="O27" s="60">
        <v>5598.4955149615998</v>
      </c>
      <c r="P27" s="60">
        <v>5527.7896186067301</v>
      </c>
      <c r="Q27" s="60">
        <v>5403.4061470977404</v>
      </c>
      <c r="R27" s="60">
        <v>5364.6594712948599</v>
      </c>
      <c r="S27" s="60">
        <v>5460.7638365924304</v>
      </c>
      <c r="T27" s="60">
        <v>5432.5628754527697</v>
      </c>
      <c r="U27" s="60">
        <v>5567.4519788739999</v>
      </c>
      <c r="V27" s="60">
        <v>5532.9512949513301</v>
      </c>
      <c r="W27" s="60">
        <v>5521.6774231053496</v>
      </c>
      <c r="X27" s="60">
        <v>5693.7971338573698</v>
      </c>
      <c r="Y27" s="60">
        <v>5761.0992392979297</v>
      </c>
      <c r="Z27" s="60">
        <v>5832.7127043376004</v>
      </c>
      <c r="AA27" s="60">
        <v>5685.0062174217501</v>
      </c>
      <c r="AB27" s="60">
        <v>5684.1094349827599</v>
      </c>
      <c r="AC27" s="60">
        <v>5724.31161236757</v>
      </c>
      <c r="AD27" s="60">
        <v>5892.7529261065001</v>
      </c>
      <c r="AE27" s="60">
        <v>5722.65223411446</v>
      </c>
      <c r="AF27" s="60">
        <v>5711.39809204004</v>
      </c>
      <c r="AG27" s="60">
        <v>5762.1793849201904</v>
      </c>
    </row>
    <row r="28" spans="1:33" x14ac:dyDescent="0.35">
      <c r="A28" s="1" t="s">
        <v>63</v>
      </c>
      <c r="B28" s="1" t="s">
        <v>189</v>
      </c>
      <c r="C28" s="1" t="s">
        <v>190</v>
      </c>
      <c r="D28" s="2">
        <v>12.8699829669113</v>
      </c>
      <c r="E28" s="2">
        <v>12.8699829669113</v>
      </c>
      <c r="F28" s="2">
        <v>13.301509720941</v>
      </c>
      <c r="G28" s="2">
        <v>13.532978499969699</v>
      </c>
      <c r="H28" s="2">
        <v>13.5426576708594</v>
      </c>
      <c r="I28" s="2">
        <v>13.574160889993699</v>
      </c>
      <c r="J28" s="2">
        <v>13.6217535007425</v>
      </c>
      <c r="K28" s="2">
        <v>13.691894975086001</v>
      </c>
      <c r="L28" s="2">
        <v>13.751602388997499</v>
      </c>
      <c r="M28" s="2">
        <v>13.8250027291009</v>
      </c>
      <c r="N28" s="2">
        <v>13.935508613828601</v>
      </c>
      <c r="O28" s="2">
        <v>14.0597217472805</v>
      </c>
      <c r="P28" s="2">
        <v>14.209726591207399</v>
      </c>
      <c r="Q28" s="2">
        <v>14.3508562836662</v>
      </c>
      <c r="R28" s="2">
        <v>14.464612224124499</v>
      </c>
      <c r="S28" s="2">
        <v>14.5573633579613</v>
      </c>
      <c r="T28" s="2">
        <v>14.633987091880201</v>
      </c>
      <c r="U28" s="2">
        <v>14.7171580253196</v>
      </c>
      <c r="V28" s="2">
        <v>14.774443807024101</v>
      </c>
      <c r="W28" s="2">
        <v>14.8672873653555</v>
      </c>
      <c r="X28" s="2">
        <v>14.961742376423</v>
      </c>
      <c r="Y28" s="2">
        <v>15.051315553508701</v>
      </c>
      <c r="Z28" s="2">
        <v>15.1256023421059</v>
      </c>
      <c r="AA28" s="2">
        <v>15.215257257777401</v>
      </c>
      <c r="AB28" s="2">
        <v>15.313887399702899</v>
      </c>
      <c r="AC28" s="2">
        <v>15.3302392742503</v>
      </c>
      <c r="AD28" s="2">
        <v>15.3636111939449</v>
      </c>
      <c r="AE28" s="2">
        <v>15.402505034608</v>
      </c>
      <c r="AF28" s="2">
        <v>15.430799082111699</v>
      </c>
      <c r="AG28" s="2">
        <v>15.466022716614001</v>
      </c>
    </row>
    <row r="29" spans="1:33" x14ac:dyDescent="0.35">
      <c r="A29" s="1" t="s">
        <v>63</v>
      </c>
      <c r="B29" s="1" t="s">
        <v>191</v>
      </c>
      <c r="C29" s="1" t="s">
        <v>192</v>
      </c>
      <c r="D29" s="2">
        <v>78.213661843612599</v>
      </c>
      <c r="E29" s="2">
        <v>78.213661843612599</v>
      </c>
      <c r="F29" s="2">
        <v>63.372040219995</v>
      </c>
      <c r="G29" s="2">
        <v>56.715816292209901</v>
      </c>
      <c r="H29" s="2">
        <v>84.028348709160198</v>
      </c>
      <c r="I29" s="2">
        <v>101.01345789488499</v>
      </c>
      <c r="J29" s="2">
        <v>195.55942113002899</v>
      </c>
      <c r="K29" s="2">
        <v>117.28474660518501</v>
      </c>
      <c r="L29" s="2">
        <v>147.539053041551</v>
      </c>
      <c r="M29" s="2">
        <v>102.92724630926099</v>
      </c>
      <c r="N29" s="2">
        <v>210.65802780973101</v>
      </c>
      <c r="O29" s="2">
        <v>213.40724678598599</v>
      </c>
      <c r="P29" s="2">
        <v>216.11349366292799</v>
      </c>
      <c r="Q29" s="2">
        <v>229.18351043809901</v>
      </c>
      <c r="R29" s="2">
        <v>283.39403121312199</v>
      </c>
      <c r="S29" s="2">
        <v>286.16711606962502</v>
      </c>
      <c r="T29" s="2">
        <v>207.26658006821299</v>
      </c>
      <c r="U29" s="2">
        <v>225.210278029422</v>
      </c>
      <c r="V29" s="2">
        <v>231.12837726784801</v>
      </c>
      <c r="W29" s="2">
        <v>274.24459945544999</v>
      </c>
      <c r="X29" s="2">
        <v>245.716386743295</v>
      </c>
      <c r="Y29" s="2">
        <v>219.54923472575601</v>
      </c>
      <c r="Z29" s="2">
        <v>135.84832133391001</v>
      </c>
      <c r="AA29" s="2">
        <v>192.66782735109501</v>
      </c>
      <c r="AB29" s="2">
        <v>191.11254027606401</v>
      </c>
      <c r="AC29" s="2">
        <v>202.35320918754101</v>
      </c>
      <c r="AD29" s="2">
        <v>194.891543822464</v>
      </c>
      <c r="AE29" s="2">
        <v>183.61687335272299</v>
      </c>
      <c r="AF29" s="2">
        <v>161.17418831008399</v>
      </c>
      <c r="AG29" s="2">
        <v>156.18938115054701</v>
      </c>
    </row>
    <row r="30" spans="1:33" x14ac:dyDescent="0.35">
      <c r="A30" s="1" t="s">
        <v>63</v>
      </c>
      <c r="B30" s="1" t="s">
        <v>189</v>
      </c>
      <c r="C30" s="1" t="s">
        <v>193</v>
      </c>
      <c r="D30" s="2">
        <v>0.54508841551409903</v>
      </c>
      <c r="E30" s="2">
        <v>0</v>
      </c>
      <c r="F30" s="2">
        <v>0.54508841551409903</v>
      </c>
      <c r="G30" s="2">
        <v>8.5169154653982098</v>
      </c>
      <c r="H30" s="2">
        <v>15.7478166465825</v>
      </c>
      <c r="I30" s="2">
        <v>25.538829751219701</v>
      </c>
      <c r="J30" s="2">
        <v>37.0682142984951</v>
      </c>
      <c r="K30" s="2">
        <v>49.372605856248398</v>
      </c>
      <c r="L30" s="2">
        <v>61.580058894832803</v>
      </c>
      <c r="M30" s="2">
        <v>73.208467008501799</v>
      </c>
      <c r="N30" s="2">
        <v>84.938688007865295</v>
      </c>
      <c r="O30" s="2">
        <v>97.005858463803406</v>
      </c>
      <c r="P30" s="2">
        <v>107.850038290944</v>
      </c>
      <c r="Q30" s="2">
        <v>117.619342428987</v>
      </c>
      <c r="R30" s="2">
        <v>128.892579729283</v>
      </c>
      <c r="S30" s="2">
        <v>139.66833816101001</v>
      </c>
      <c r="T30" s="2">
        <v>149.148987918497</v>
      </c>
      <c r="U30" s="2">
        <v>136.44422673034299</v>
      </c>
      <c r="V30" s="2">
        <v>147.830381066272</v>
      </c>
      <c r="W30" s="2">
        <v>130.75030718949</v>
      </c>
      <c r="X30" s="2">
        <v>119.425643505856</v>
      </c>
      <c r="Y30" s="2">
        <v>112.076066881277</v>
      </c>
      <c r="Z30" s="2">
        <v>96.890795217539093</v>
      </c>
      <c r="AA30" s="2">
        <v>89.746899254874705</v>
      </c>
      <c r="AB30" s="2">
        <v>84.016146271232799</v>
      </c>
      <c r="AC30" s="2">
        <v>71.727680167045804</v>
      </c>
      <c r="AD30" s="2">
        <v>63.191398255008302</v>
      </c>
      <c r="AE30" s="2">
        <v>41.744346437335899</v>
      </c>
      <c r="AF30" s="2">
        <v>39.171704484229501</v>
      </c>
      <c r="AG30" s="2">
        <v>33.689630702030698</v>
      </c>
    </row>
    <row r="31" spans="1:33" x14ac:dyDescent="0.35">
      <c r="A31" s="1" t="s">
        <v>63</v>
      </c>
      <c r="B31" s="1" t="s">
        <v>189</v>
      </c>
      <c r="C31" s="1" t="s">
        <v>194</v>
      </c>
      <c r="D31" s="2">
        <v>4.1583894403772199E-2</v>
      </c>
      <c r="E31" s="2">
        <v>0</v>
      </c>
      <c r="F31" s="2">
        <v>4.1583894403772199E-2</v>
      </c>
      <c r="G31" s="2">
        <v>0.406930130654091</v>
      </c>
      <c r="H31" s="2">
        <v>0.488234762866672</v>
      </c>
      <c r="I31" s="2">
        <v>0.98930744605572596</v>
      </c>
      <c r="J31" s="2">
        <v>2.42976025576883</v>
      </c>
      <c r="K31" s="2">
        <v>4.4167611376464802</v>
      </c>
      <c r="L31" s="2">
        <v>6.4902346829026696</v>
      </c>
      <c r="M31" s="2">
        <v>6.6568383714063604</v>
      </c>
      <c r="N31" s="2">
        <v>5.6934821180556199</v>
      </c>
      <c r="O31" s="2">
        <v>5.8230002496928304</v>
      </c>
      <c r="P31" s="2">
        <v>5.9377235767660004</v>
      </c>
      <c r="Q31" s="2">
        <v>5.99700901611891</v>
      </c>
      <c r="R31" s="2">
        <v>6.0284905578517796</v>
      </c>
      <c r="S31" s="2">
        <v>6.2894817829639997</v>
      </c>
      <c r="T31" s="2">
        <v>6.87416723629934</v>
      </c>
      <c r="U31" s="2">
        <v>7.3729013245220099</v>
      </c>
      <c r="V31" s="2">
        <v>7.69267385861228</v>
      </c>
      <c r="W31" s="2">
        <v>8.1656376631925003</v>
      </c>
      <c r="X31" s="2">
        <v>8.4691798952760795</v>
      </c>
      <c r="Y31" s="2">
        <v>8.4567344073428998</v>
      </c>
      <c r="Z31" s="2">
        <v>8.3886690681343801</v>
      </c>
      <c r="AA31" s="2">
        <v>8.2703599835659105</v>
      </c>
      <c r="AB31" s="2">
        <v>8.1240502399020897</v>
      </c>
      <c r="AC31" s="2">
        <v>7.94391174228842</v>
      </c>
      <c r="AD31" s="2">
        <v>7.0781415450387302</v>
      </c>
      <c r="AE31" s="2">
        <v>5.8345672829951098</v>
      </c>
      <c r="AF31" s="2">
        <v>3.7553737945202599</v>
      </c>
      <c r="AG31" s="2">
        <v>2.0619625328067999</v>
      </c>
    </row>
    <row r="32" spans="1:33" x14ac:dyDescent="0.35">
      <c r="A32" s="1" t="s">
        <v>63</v>
      </c>
      <c r="B32" s="1" t="s">
        <v>189</v>
      </c>
      <c r="C32" s="1" t="s">
        <v>195</v>
      </c>
      <c r="D32" s="2">
        <v>4.7417508065516802</v>
      </c>
      <c r="E32" s="2">
        <v>0</v>
      </c>
      <c r="F32" s="2">
        <v>4.7417508065516802</v>
      </c>
      <c r="G32" s="2">
        <v>4.6927459868955896</v>
      </c>
      <c r="H32" s="2">
        <v>4.1824149124696604</v>
      </c>
      <c r="I32" s="2">
        <v>3.9375415367083502</v>
      </c>
      <c r="J32" s="2">
        <v>5.5323170328510098</v>
      </c>
      <c r="K32" s="2">
        <v>7.5827221443299804</v>
      </c>
      <c r="L32" s="2">
        <v>11.4782258034253</v>
      </c>
      <c r="M32" s="2">
        <v>12.370467390719201</v>
      </c>
      <c r="N32" s="2">
        <v>12.9844955185839</v>
      </c>
      <c r="O32" s="2">
        <v>13.758386281819799</v>
      </c>
      <c r="P32" s="2">
        <v>14.5515325043665</v>
      </c>
      <c r="Q32" s="2">
        <v>10.740297706052299</v>
      </c>
      <c r="R32" s="2">
        <v>8.8161012262958796</v>
      </c>
      <c r="S32" s="2">
        <v>8.9876504982595709</v>
      </c>
      <c r="T32" s="2">
        <v>9.0719535351645106</v>
      </c>
      <c r="U32" s="2">
        <v>9.3616063076628997</v>
      </c>
      <c r="V32" s="2">
        <v>9.6573896042167</v>
      </c>
      <c r="W32" s="2">
        <v>10.1998286553586</v>
      </c>
      <c r="X32" s="2">
        <v>10.7772133710272</v>
      </c>
      <c r="Y32" s="2">
        <v>11.3857428155834</v>
      </c>
      <c r="Z32" s="2">
        <v>12.0478749759879</v>
      </c>
      <c r="AA32" s="2">
        <v>12.4081860739778</v>
      </c>
      <c r="AB32" s="2">
        <v>11.8211868587836</v>
      </c>
      <c r="AC32" s="2">
        <v>10.757846244841501</v>
      </c>
      <c r="AD32" s="2">
        <v>9.9879424174899398</v>
      </c>
      <c r="AE32" s="2">
        <v>8.8794396815162795</v>
      </c>
      <c r="AF32" s="2">
        <v>7.8575191310900703</v>
      </c>
      <c r="AG32" s="2">
        <v>7.6768293538440799</v>
      </c>
    </row>
    <row r="33" spans="1:33" x14ac:dyDescent="0.35">
      <c r="A33" s="1" t="s">
        <v>63</v>
      </c>
      <c r="B33" s="1" t="s">
        <v>189</v>
      </c>
      <c r="C33" s="1" t="s">
        <v>196</v>
      </c>
      <c r="D33" s="2">
        <v>7.5992386832071199</v>
      </c>
      <c r="E33" s="2">
        <v>7.5992386832071199</v>
      </c>
      <c r="F33" s="2">
        <v>8.0898881879439699</v>
      </c>
      <c r="G33" s="2">
        <v>8.37229811529145</v>
      </c>
      <c r="H33" s="2">
        <v>8.4851148234317293</v>
      </c>
      <c r="I33" s="2">
        <v>8.6060344571088692</v>
      </c>
      <c r="J33" s="2">
        <v>8.6041981786123092</v>
      </c>
      <c r="K33" s="2">
        <v>8.9646037424466307</v>
      </c>
      <c r="L33" s="2">
        <v>9.0879314580868602</v>
      </c>
      <c r="M33" s="2">
        <v>9.1075334250213391</v>
      </c>
      <c r="N33" s="2">
        <v>9.2892118685658502</v>
      </c>
      <c r="O33" s="2">
        <v>9.3671971777520397</v>
      </c>
      <c r="P33" s="2">
        <v>9.4498051482146899</v>
      </c>
      <c r="Q33" s="2">
        <v>9.6450434530089293</v>
      </c>
      <c r="R33" s="2">
        <v>9.77955787108362</v>
      </c>
      <c r="S33" s="2">
        <v>9.9155562042488707</v>
      </c>
      <c r="T33" s="2">
        <v>10.006814357975699</v>
      </c>
      <c r="U33" s="2">
        <v>10.0489810071579</v>
      </c>
      <c r="V33" s="2">
        <v>10.0461244312201</v>
      </c>
      <c r="W33" s="2">
        <v>10.076436129145501</v>
      </c>
      <c r="X33" s="2">
        <v>10.1750562442774</v>
      </c>
      <c r="Y33" s="2">
        <v>10.2002697792528</v>
      </c>
      <c r="Z33" s="2">
        <v>10.2359548838288</v>
      </c>
      <c r="AA33" s="2">
        <v>10.3713156810841</v>
      </c>
      <c r="AB33" s="2">
        <v>10.487170704077499</v>
      </c>
      <c r="AC33" s="2">
        <v>10.5350469300996</v>
      </c>
      <c r="AD33" s="2">
        <v>10.6155492740249</v>
      </c>
      <c r="AE33" s="2">
        <v>10.6778113872902</v>
      </c>
      <c r="AF33" s="2">
        <v>10.7236107079781</v>
      </c>
      <c r="AG33" s="2">
        <v>10.818526650135601</v>
      </c>
    </row>
    <row r="34" spans="1:33" x14ac:dyDescent="0.35">
      <c r="A34" s="1" t="s">
        <v>63</v>
      </c>
      <c r="B34" s="1" t="s">
        <v>189</v>
      </c>
      <c r="C34" s="1" t="s">
        <v>197</v>
      </c>
      <c r="D34" s="2">
        <v>11.5092883220549</v>
      </c>
      <c r="E34" s="2">
        <v>0</v>
      </c>
      <c r="F34" s="2">
        <v>11.5092883220549</v>
      </c>
      <c r="G34" s="2">
        <v>34.827083358620499</v>
      </c>
      <c r="H34" s="2">
        <v>44.188626066024</v>
      </c>
      <c r="I34" s="2">
        <v>52.1915602927549</v>
      </c>
      <c r="J34" s="2">
        <v>59.294210709023801</v>
      </c>
      <c r="K34" s="2">
        <v>59.776311332553902</v>
      </c>
      <c r="L34" s="2">
        <v>59.010282200161498</v>
      </c>
      <c r="M34" s="2">
        <v>59.838455064841497</v>
      </c>
      <c r="N34" s="2">
        <v>61.231303560499001</v>
      </c>
      <c r="O34" s="2">
        <v>65.349269882512402</v>
      </c>
      <c r="P34" s="2">
        <v>59.560446357439901</v>
      </c>
      <c r="Q34" s="2">
        <v>57.4366338866201</v>
      </c>
      <c r="R34" s="2">
        <v>56.614122759907502</v>
      </c>
      <c r="S34" s="2">
        <v>53.651734374606697</v>
      </c>
      <c r="T34" s="2">
        <v>51.543173065948501</v>
      </c>
      <c r="U34" s="2">
        <v>50.994754436316697</v>
      </c>
      <c r="V34" s="2">
        <v>43.934975221375602</v>
      </c>
      <c r="W34" s="2">
        <v>42.908729473770798</v>
      </c>
      <c r="X34" s="2">
        <v>42.167659057868299</v>
      </c>
      <c r="Y34" s="2">
        <v>41.2351111056186</v>
      </c>
      <c r="Z34" s="2">
        <v>40.181887011282498</v>
      </c>
      <c r="AA34" s="2">
        <v>38.4161462996016</v>
      </c>
      <c r="AB34" s="2">
        <v>33.873773291892498</v>
      </c>
      <c r="AC34" s="2">
        <v>26.408471666413501</v>
      </c>
      <c r="AD34" s="2">
        <v>22.2209472401974</v>
      </c>
      <c r="AE34" s="2">
        <v>22.713291085763601</v>
      </c>
      <c r="AF34" s="2">
        <v>23.276404960177501</v>
      </c>
      <c r="AG34" s="2">
        <v>23.273598997221399</v>
      </c>
    </row>
    <row r="35" spans="1:33" x14ac:dyDescent="0.35">
      <c r="A35" s="1" t="s">
        <v>63</v>
      </c>
      <c r="B35" s="1" t="s">
        <v>189</v>
      </c>
      <c r="C35" s="1" t="s">
        <v>198</v>
      </c>
      <c r="D35" s="2">
        <v>1.72730580030208</v>
      </c>
      <c r="E35" s="2">
        <v>1.72730580030208</v>
      </c>
      <c r="F35" s="2">
        <v>1.3706888553480401</v>
      </c>
      <c r="G35" s="2">
        <v>0.86497364365853102</v>
      </c>
      <c r="H35" s="2">
        <v>1.2228332145188801</v>
      </c>
      <c r="I35" s="2">
        <v>1.18725213796233</v>
      </c>
      <c r="J35" s="2">
        <v>1.47196978500917</v>
      </c>
      <c r="K35" s="2">
        <v>1.74671313016589</v>
      </c>
      <c r="L35" s="2">
        <v>2.0754176798411099</v>
      </c>
      <c r="M35" s="2">
        <v>1.84949262944415</v>
      </c>
      <c r="N35" s="2">
        <v>2.1497586927518499</v>
      </c>
      <c r="O35" s="2">
        <v>1.8582959583249601</v>
      </c>
      <c r="P35" s="2">
        <v>1.6514716133601499</v>
      </c>
      <c r="Q35" s="2">
        <v>1.73462310239736</v>
      </c>
      <c r="R35" s="2">
        <v>1.6454186182759201</v>
      </c>
      <c r="S35" s="2">
        <v>1.5947361281394099</v>
      </c>
      <c r="T35" s="2">
        <v>1.36581396882075</v>
      </c>
      <c r="U35" s="2">
        <v>6.0166268534242402</v>
      </c>
      <c r="V35" s="2">
        <v>7.1482789372750002</v>
      </c>
      <c r="W35" s="2">
        <v>7.4101603133866201</v>
      </c>
      <c r="X35" s="2">
        <v>7.6345438846742999</v>
      </c>
      <c r="Y35" s="2">
        <v>7.5348396026978604</v>
      </c>
      <c r="Z35" s="2">
        <v>7.1649294606662899</v>
      </c>
      <c r="AA35" s="2">
        <v>7.0974883677154299</v>
      </c>
      <c r="AB35" s="2">
        <v>7.57752096920178</v>
      </c>
      <c r="AC35" s="2">
        <v>6.7134848936237104</v>
      </c>
      <c r="AD35" s="2">
        <v>5.9955132999604599</v>
      </c>
      <c r="AE35" s="2">
        <v>4.7717590487700496</v>
      </c>
      <c r="AF35" s="2">
        <v>4.0085753117490404</v>
      </c>
      <c r="AG35" s="2">
        <v>4.11641016758582</v>
      </c>
    </row>
    <row r="36" spans="1:33" x14ac:dyDescent="0.35">
      <c r="A36" s="1" t="s">
        <v>63</v>
      </c>
      <c r="B36" s="1" t="s">
        <v>199</v>
      </c>
      <c r="C36" s="1" t="s">
        <v>200</v>
      </c>
      <c r="D36" s="2">
        <v>575.20250755690199</v>
      </c>
      <c r="E36" s="2">
        <v>575.20250755690199</v>
      </c>
      <c r="F36" s="2">
        <v>442.63628938252901</v>
      </c>
      <c r="G36" s="2">
        <v>332.33837981615198</v>
      </c>
      <c r="H36" s="2">
        <v>335.411537990272</v>
      </c>
      <c r="I36" s="2">
        <v>292.83022666345897</v>
      </c>
      <c r="J36" s="2">
        <v>290.129923370695</v>
      </c>
      <c r="K36" s="2">
        <v>210.10097186795099</v>
      </c>
      <c r="L36" s="2">
        <v>183.302255296373</v>
      </c>
      <c r="M36" s="2">
        <v>206.563959344876</v>
      </c>
      <c r="N36" s="2">
        <v>234.77964193334299</v>
      </c>
      <c r="O36" s="2">
        <v>235.563837701452</v>
      </c>
      <c r="P36" s="2">
        <v>235.26132184051099</v>
      </c>
      <c r="Q36" s="2">
        <v>248.654163230184</v>
      </c>
      <c r="R36" s="2">
        <v>243.13340476490501</v>
      </c>
      <c r="S36" s="2">
        <v>240.88254926965701</v>
      </c>
      <c r="T36" s="2">
        <v>231.08341454631201</v>
      </c>
      <c r="U36" s="2">
        <v>231.30772702284801</v>
      </c>
      <c r="V36" s="2">
        <v>236.76188309908099</v>
      </c>
      <c r="W36" s="2">
        <v>217.90030126406799</v>
      </c>
      <c r="X36" s="2">
        <v>203.82053523611901</v>
      </c>
      <c r="Y36" s="2">
        <v>161.417047974897</v>
      </c>
      <c r="Z36" s="2">
        <v>160.753942688325</v>
      </c>
      <c r="AA36" s="2">
        <v>188.814050908372</v>
      </c>
      <c r="AB36" s="2">
        <v>179.00004796207901</v>
      </c>
      <c r="AC36" s="2">
        <v>181.36357905819699</v>
      </c>
      <c r="AD36" s="2">
        <v>184.57392418942399</v>
      </c>
      <c r="AE36" s="2">
        <v>176.79718876314399</v>
      </c>
      <c r="AF36" s="2">
        <v>173.19411442681101</v>
      </c>
      <c r="AG36" s="2">
        <v>169.76988834899399</v>
      </c>
    </row>
    <row r="37" spans="1:33" x14ac:dyDescent="0.35">
      <c r="A37" s="1" t="s">
        <v>63</v>
      </c>
      <c r="B37" s="1" t="s">
        <v>201</v>
      </c>
      <c r="C37" s="1" t="s">
        <v>202</v>
      </c>
      <c r="D37" s="2">
        <v>3789.27291378359</v>
      </c>
      <c r="E37" s="2">
        <v>3789.27291378359</v>
      </c>
      <c r="F37" s="2">
        <v>2907.7151998947002</v>
      </c>
      <c r="G37" s="2">
        <v>2883.8073474302801</v>
      </c>
      <c r="H37" s="2">
        <v>2899.3387526606498</v>
      </c>
      <c r="I37" s="2">
        <v>2857.1539116651902</v>
      </c>
      <c r="J37" s="2">
        <v>2756.5344944389499</v>
      </c>
      <c r="K37" s="2">
        <v>2813.1751673066701</v>
      </c>
      <c r="L37" s="2">
        <v>2854.2930631640302</v>
      </c>
      <c r="M37" s="2">
        <v>2819.9512234051799</v>
      </c>
      <c r="N37" s="2">
        <v>2647.3920845979601</v>
      </c>
      <c r="O37" s="2">
        <v>2721.0691784055498</v>
      </c>
      <c r="P37" s="2">
        <v>2458.8264004477201</v>
      </c>
      <c r="Q37" s="2">
        <v>2590.70459564259</v>
      </c>
      <c r="R37" s="2">
        <v>2584.6796384014001</v>
      </c>
      <c r="S37" s="2">
        <v>3010.13042118474</v>
      </c>
      <c r="T37" s="2">
        <v>2522.0590674028799</v>
      </c>
      <c r="U37" s="2">
        <v>2587.8105876834602</v>
      </c>
      <c r="V37" s="2">
        <v>2785.93234158618</v>
      </c>
      <c r="W37" s="2">
        <v>2598.43413695147</v>
      </c>
      <c r="X37" s="2">
        <v>2678.7357700233301</v>
      </c>
      <c r="Y37" s="2">
        <v>2783.9640970914002</v>
      </c>
      <c r="Z37" s="2">
        <v>2729.2431271772798</v>
      </c>
      <c r="AA37" s="2">
        <v>2917.3223408762601</v>
      </c>
      <c r="AB37" s="2">
        <v>3040.1184237009702</v>
      </c>
      <c r="AC37" s="2">
        <v>2955.7522505746401</v>
      </c>
      <c r="AD37" s="2">
        <v>2796.2591236175599</v>
      </c>
      <c r="AE37" s="2">
        <v>2212.06202315583</v>
      </c>
      <c r="AF37" s="2">
        <v>2217.9907679870398</v>
      </c>
      <c r="AG37" s="2">
        <v>2369.4730422050102</v>
      </c>
    </row>
    <row r="38" spans="1:33" x14ac:dyDescent="0.35">
      <c r="A38" s="1" t="s">
        <v>63</v>
      </c>
      <c r="B38" s="1" t="s">
        <v>189</v>
      </c>
      <c r="C38" s="1" t="s">
        <v>203</v>
      </c>
      <c r="D38" s="2">
        <v>1.8291091373655501E-2</v>
      </c>
      <c r="E38" s="2">
        <v>0</v>
      </c>
      <c r="F38" s="2">
        <v>1.8291091373655501E-2</v>
      </c>
      <c r="G38" s="2">
        <v>5.4246672702975403E-2</v>
      </c>
      <c r="H38" s="2">
        <v>6.6477320416082605E-2</v>
      </c>
      <c r="I38" s="2">
        <v>7.8783614280531697E-2</v>
      </c>
      <c r="J38" s="2">
        <v>9.0970142765528603E-2</v>
      </c>
      <c r="K38" s="2">
        <v>0.102995731179494</v>
      </c>
      <c r="L38" s="2">
        <v>0.34773331654966899</v>
      </c>
      <c r="M38" s="2">
        <v>1.00213710595655</v>
      </c>
      <c r="N38" s="2">
        <v>1.9534112503018799</v>
      </c>
      <c r="O38" s="2">
        <v>2.9740998203231199</v>
      </c>
      <c r="P38" s="2">
        <v>3.9705581901531901</v>
      </c>
      <c r="Q38" s="2">
        <v>4.8793423023567604</v>
      </c>
      <c r="R38" s="2">
        <v>5.70196387546767</v>
      </c>
      <c r="S38" s="2">
        <v>6.40945578992803</v>
      </c>
      <c r="T38" s="2">
        <v>7.0816939971311097</v>
      </c>
      <c r="U38" s="2">
        <v>7.6709985896998099</v>
      </c>
      <c r="V38" s="2">
        <v>7.9669590664873704</v>
      </c>
      <c r="W38" s="2">
        <v>7.8748256327714996</v>
      </c>
      <c r="X38" s="2">
        <v>7.4880399401805304</v>
      </c>
      <c r="Y38" s="2">
        <v>6.8997285167055002</v>
      </c>
      <c r="Z38" s="2">
        <v>6.2179393481564604</v>
      </c>
      <c r="AA38" s="2">
        <v>5.4950138156275301</v>
      </c>
      <c r="AB38" s="2">
        <v>4.7351485832365103</v>
      </c>
      <c r="AC38" s="2">
        <v>3.9510033853678999</v>
      </c>
      <c r="AD38" s="2">
        <v>3.3646686423646801</v>
      </c>
      <c r="AE38" s="2">
        <v>2.77750339486483</v>
      </c>
      <c r="AF38" s="2">
        <v>2.2215445504017102</v>
      </c>
      <c r="AG38" s="2">
        <v>1.7206245407801799</v>
      </c>
    </row>
    <row r="39" spans="1:33" x14ac:dyDescent="0.35">
      <c r="A39" s="1" t="s">
        <v>63</v>
      </c>
      <c r="B39" s="1" t="s">
        <v>189</v>
      </c>
      <c r="C39" s="1" t="s">
        <v>204</v>
      </c>
      <c r="D39" s="2">
        <v>2.5469493148948998E-2</v>
      </c>
      <c r="E39" s="2">
        <v>0</v>
      </c>
      <c r="F39" s="2">
        <v>2.5469493148948998E-2</v>
      </c>
      <c r="G39" s="2">
        <v>0.30441880251736098</v>
      </c>
      <c r="H39" s="2">
        <v>0.59327540919095501</v>
      </c>
      <c r="I39" s="2">
        <v>1.10572383125574</v>
      </c>
      <c r="J39" s="2">
        <v>2.1163464178728399</v>
      </c>
      <c r="K39" s="2">
        <v>4.0839725190497296</v>
      </c>
      <c r="L39" s="2">
        <v>6.7261215884804804</v>
      </c>
      <c r="M39" s="2">
        <v>9.6874653876407297</v>
      </c>
      <c r="N39" s="2">
        <v>12.8690475361224</v>
      </c>
      <c r="O39" s="2">
        <v>16.243002129550199</v>
      </c>
      <c r="P39" s="2">
        <v>19.798517482240602</v>
      </c>
      <c r="Q39" s="2">
        <v>23.455631394138699</v>
      </c>
      <c r="R39" s="2">
        <v>27.067848115483201</v>
      </c>
      <c r="S39" s="2">
        <v>30.8073009814179</v>
      </c>
      <c r="T39" s="2">
        <v>34.604725021196899</v>
      </c>
      <c r="U39" s="2">
        <v>38.716750247791403</v>
      </c>
      <c r="V39" s="2">
        <v>42.293707115824901</v>
      </c>
      <c r="W39" s="2">
        <v>44.822341145816303</v>
      </c>
      <c r="X39" s="2">
        <v>46.409825078499701</v>
      </c>
      <c r="Y39" s="2">
        <v>48.054159595510697</v>
      </c>
      <c r="Z39" s="2">
        <v>49.357531955635302</v>
      </c>
      <c r="AA39" s="2">
        <v>50.012127831831698</v>
      </c>
      <c r="AB39" s="2">
        <v>49.784256664382802</v>
      </c>
      <c r="AC39" s="2">
        <v>48.834640667148399</v>
      </c>
      <c r="AD39" s="2">
        <v>48.427391780577402</v>
      </c>
      <c r="AE39" s="2">
        <v>47.386396738349397</v>
      </c>
      <c r="AF39" s="2">
        <v>46.0581992835683</v>
      </c>
      <c r="AG39" s="2">
        <v>44.6700151174525</v>
      </c>
    </row>
    <row r="40" spans="1:33" x14ac:dyDescent="0.35">
      <c r="A40" s="59" t="s">
        <v>205</v>
      </c>
      <c r="B40" s="59"/>
      <c r="C40" s="59"/>
      <c r="D40" s="60">
        <v>4481.7670826575704</v>
      </c>
      <c r="E40" s="60">
        <v>4464.8856106345202</v>
      </c>
      <c r="F40" s="60">
        <v>3453.3670882845099</v>
      </c>
      <c r="G40" s="60">
        <v>3344.4341342143498</v>
      </c>
      <c r="H40" s="60">
        <v>3407.2960901864399</v>
      </c>
      <c r="I40" s="60">
        <v>3358.20679018087</v>
      </c>
      <c r="J40" s="60">
        <v>3372.4535792608099</v>
      </c>
      <c r="K40" s="60">
        <v>3290.2994663485101</v>
      </c>
      <c r="L40" s="60">
        <v>3355.6819795152301</v>
      </c>
      <c r="M40" s="60">
        <v>3316.98828817194</v>
      </c>
      <c r="N40" s="60">
        <v>3297.8746615076102</v>
      </c>
      <c r="O40" s="60">
        <v>3396.4790946040498</v>
      </c>
      <c r="P40" s="60">
        <v>3147.1810357058498</v>
      </c>
      <c r="Q40" s="60">
        <v>3314.40104888422</v>
      </c>
      <c r="R40" s="60">
        <v>3370.2177693571998</v>
      </c>
      <c r="S40" s="60">
        <v>3809.0617038025498</v>
      </c>
      <c r="T40" s="60">
        <v>3244.7403782103202</v>
      </c>
      <c r="U40" s="60">
        <v>3325.6725962579699</v>
      </c>
      <c r="V40" s="60">
        <v>3545.16753506142</v>
      </c>
      <c r="W40" s="60">
        <v>3367.6545912392698</v>
      </c>
      <c r="X40" s="60">
        <v>3395.7815953568302</v>
      </c>
      <c r="Y40" s="60">
        <v>3425.8243480495598</v>
      </c>
      <c r="Z40" s="60">
        <v>3271.4565754628502</v>
      </c>
      <c r="AA40" s="60">
        <v>3535.8370137017901</v>
      </c>
      <c r="AB40" s="60">
        <v>3635.9641529215201</v>
      </c>
      <c r="AC40" s="60">
        <v>3541.6713637914499</v>
      </c>
      <c r="AD40" s="60">
        <v>3361.9697552780499</v>
      </c>
      <c r="AE40" s="60">
        <v>2732.6637053631898</v>
      </c>
      <c r="AF40" s="60">
        <v>2704.8628020297601</v>
      </c>
      <c r="AG40" s="60">
        <v>2838.92593248303</v>
      </c>
    </row>
    <row r="41" spans="1:33" x14ac:dyDescent="0.35">
      <c r="A41" s="1" t="s">
        <v>64</v>
      </c>
      <c r="B41" s="1" t="s">
        <v>206</v>
      </c>
      <c r="C41" s="1" t="s">
        <v>207</v>
      </c>
      <c r="D41" s="2">
        <v>4.1020164805362498</v>
      </c>
      <c r="E41" s="2">
        <v>4.1020164805362498</v>
      </c>
      <c r="F41" s="2">
        <v>5.8039634396738196</v>
      </c>
      <c r="G41" s="2">
        <v>6.8171237197419998</v>
      </c>
      <c r="H41" s="2">
        <v>6.7931327673906701</v>
      </c>
      <c r="I41" s="2">
        <v>7.8806716719813599</v>
      </c>
      <c r="J41" s="2">
        <v>8.50397909410861</v>
      </c>
      <c r="K41" s="2">
        <v>9.3384114628080805</v>
      </c>
      <c r="L41" s="2">
        <v>9.5491338302915096</v>
      </c>
      <c r="M41" s="2">
        <v>10.976210765028901</v>
      </c>
      <c r="N41" s="2">
        <v>12.7287788929809</v>
      </c>
      <c r="O41" s="2">
        <v>13.7198189639834</v>
      </c>
      <c r="P41" s="2">
        <v>15.8180200888032</v>
      </c>
      <c r="Q41" s="2">
        <v>16.895741528212099</v>
      </c>
      <c r="R41" s="2">
        <v>15.499749089362</v>
      </c>
      <c r="S41" s="2">
        <v>15.537553138827001</v>
      </c>
      <c r="T41" s="2">
        <v>16.232165411445798</v>
      </c>
      <c r="U41" s="2">
        <v>16.232018852324899</v>
      </c>
      <c r="V41" s="2">
        <v>16.6619235824211</v>
      </c>
      <c r="W41" s="2">
        <v>16.813616479139601</v>
      </c>
      <c r="X41" s="2">
        <v>18.958206161064201</v>
      </c>
      <c r="Y41" s="2">
        <v>20.86102125303</v>
      </c>
      <c r="Z41" s="2">
        <v>21.332089176182201</v>
      </c>
      <c r="AA41" s="2">
        <v>23.035518692400501</v>
      </c>
      <c r="AB41" s="2">
        <v>24.918810898509101</v>
      </c>
      <c r="AC41" s="2">
        <v>5.7532048453520099</v>
      </c>
      <c r="AD41" s="2">
        <v>6.2628989168383304</v>
      </c>
      <c r="AE41" s="2">
        <v>16.352866721873699</v>
      </c>
      <c r="AF41" s="2">
        <v>17.152706128914499</v>
      </c>
      <c r="AG41" s="2">
        <v>18.952131990580501</v>
      </c>
    </row>
    <row r="42" spans="1:33" x14ac:dyDescent="0.35">
      <c r="A42" s="1" t="s">
        <v>64</v>
      </c>
      <c r="B42" s="1" t="s">
        <v>208</v>
      </c>
      <c r="C42" s="1" t="s">
        <v>209</v>
      </c>
      <c r="D42" s="2">
        <v>49.872508110161803</v>
      </c>
      <c r="E42" s="2">
        <v>49.872508110161803</v>
      </c>
      <c r="F42" s="2">
        <v>78.969110052156694</v>
      </c>
      <c r="G42" s="2">
        <v>78.742524458040904</v>
      </c>
      <c r="H42" s="2">
        <v>80.046986457831096</v>
      </c>
      <c r="I42" s="2">
        <v>81.625893200084505</v>
      </c>
      <c r="J42" s="2">
        <v>82.247115708614203</v>
      </c>
      <c r="K42" s="2">
        <v>72.943267626158899</v>
      </c>
      <c r="L42" s="2">
        <v>69.193907191708007</v>
      </c>
      <c r="M42" s="2">
        <v>68.478949455747099</v>
      </c>
      <c r="N42" s="2">
        <v>68.049068550596701</v>
      </c>
      <c r="O42" s="2">
        <v>56.872555773671699</v>
      </c>
      <c r="P42" s="2">
        <v>68.435439447218897</v>
      </c>
      <c r="Q42" s="2">
        <v>64.774011227652096</v>
      </c>
      <c r="R42" s="2">
        <v>64.677902098572105</v>
      </c>
      <c r="S42" s="2">
        <v>71.037920007215305</v>
      </c>
      <c r="T42" s="2">
        <v>75.505290443342204</v>
      </c>
      <c r="U42" s="2">
        <v>84.932674905258096</v>
      </c>
      <c r="V42" s="2">
        <v>77.642046247238994</v>
      </c>
      <c r="W42" s="2">
        <v>78.059043112428</v>
      </c>
      <c r="X42" s="2">
        <v>74.5925671050055</v>
      </c>
      <c r="Y42" s="2">
        <v>72.750680404775395</v>
      </c>
      <c r="Z42" s="2">
        <v>71.787039218159507</v>
      </c>
      <c r="AA42" s="2">
        <v>69.1944650269146</v>
      </c>
      <c r="AB42" s="2">
        <v>63.933029746118102</v>
      </c>
      <c r="AC42" s="2">
        <v>46.678162326448401</v>
      </c>
      <c r="AD42" s="2">
        <v>51.325747339647499</v>
      </c>
      <c r="AE42" s="2">
        <v>53.112998690831098</v>
      </c>
      <c r="AF42" s="2">
        <v>51.149685892449</v>
      </c>
      <c r="AG42" s="2">
        <v>52.355530305875398</v>
      </c>
    </row>
    <row r="43" spans="1:33" x14ac:dyDescent="0.35">
      <c r="A43" s="1" t="s">
        <v>64</v>
      </c>
      <c r="B43" s="1" t="s">
        <v>210</v>
      </c>
      <c r="C43" s="1" t="s">
        <v>210</v>
      </c>
      <c r="D43" s="2">
        <v>137.542514570273</v>
      </c>
      <c r="E43" s="2">
        <v>137.542514570273</v>
      </c>
      <c r="F43" s="2">
        <v>134.56067987267201</v>
      </c>
      <c r="G43" s="2">
        <v>141.83516468259899</v>
      </c>
      <c r="H43" s="2">
        <v>162.891021951124</v>
      </c>
      <c r="I43" s="2">
        <v>200.96071340288799</v>
      </c>
      <c r="J43" s="2">
        <v>214.063759775287</v>
      </c>
      <c r="K43" s="2">
        <v>214.03094877039399</v>
      </c>
      <c r="L43" s="2">
        <v>207.14893341574299</v>
      </c>
      <c r="M43" s="2">
        <v>222.448988729305</v>
      </c>
      <c r="N43" s="2">
        <v>244.816524624301</v>
      </c>
      <c r="O43" s="2">
        <v>239.96839924731401</v>
      </c>
      <c r="P43" s="2">
        <v>245.08738674238899</v>
      </c>
      <c r="Q43" s="2">
        <v>250.36064982123301</v>
      </c>
      <c r="R43" s="2">
        <v>228.41174113804701</v>
      </c>
      <c r="S43" s="2">
        <v>227.014246284455</v>
      </c>
      <c r="T43" s="2">
        <v>214.241271767603</v>
      </c>
      <c r="U43" s="2">
        <v>203.96494894095801</v>
      </c>
      <c r="V43" s="2">
        <v>207.58722189839801</v>
      </c>
      <c r="W43" s="2">
        <v>181.55613567570799</v>
      </c>
      <c r="X43" s="2">
        <v>190.025306611085</v>
      </c>
      <c r="Y43" s="2">
        <v>184.47163822150301</v>
      </c>
      <c r="Z43" s="2">
        <v>187.27842946926199</v>
      </c>
      <c r="AA43" s="2">
        <v>187.49669827248101</v>
      </c>
      <c r="AB43" s="2">
        <v>189.87487157044501</v>
      </c>
      <c r="AC43" s="2">
        <v>90.381974053015099</v>
      </c>
      <c r="AD43" s="2">
        <v>107.660436221312</v>
      </c>
      <c r="AE43" s="2">
        <v>166.84495084514501</v>
      </c>
      <c r="AF43" s="2">
        <v>184.769418234299</v>
      </c>
      <c r="AG43" s="2">
        <v>195.06944906983301</v>
      </c>
    </row>
    <row r="44" spans="1:33" x14ac:dyDescent="0.35">
      <c r="A44" s="1" t="s">
        <v>64</v>
      </c>
      <c r="B44" s="1" t="s">
        <v>211</v>
      </c>
      <c r="C44" s="1" t="s">
        <v>212</v>
      </c>
      <c r="D44" s="2">
        <v>7.9962776535345599</v>
      </c>
      <c r="E44" s="2">
        <v>7.9962776535345599</v>
      </c>
      <c r="F44" s="2">
        <v>5.36884813285163</v>
      </c>
      <c r="G44" s="2">
        <v>7.5713400664166199</v>
      </c>
      <c r="H44" s="2">
        <v>4.98777569544872</v>
      </c>
      <c r="I44" s="2">
        <v>5.4349233931352199</v>
      </c>
      <c r="J44" s="2">
        <v>5.3042485421827203</v>
      </c>
      <c r="K44" s="2">
        <v>3.6009535962148198</v>
      </c>
      <c r="L44" s="2">
        <v>5.6534721056948003</v>
      </c>
      <c r="M44" s="2">
        <v>4.5453540305892002</v>
      </c>
      <c r="N44" s="2">
        <v>5.7140505256294096</v>
      </c>
      <c r="O44" s="2">
        <v>9.1411855181732093</v>
      </c>
      <c r="P44" s="2">
        <v>8.4155141427400402</v>
      </c>
      <c r="Q44" s="2">
        <v>5.6067987160951196</v>
      </c>
      <c r="R44" s="2">
        <v>6.2073985901774504</v>
      </c>
      <c r="S44" s="2">
        <v>6.2706436372128298</v>
      </c>
      <c r="T44" s="2">
        <v>7.0949931749435597</v>
      </c>
      <c r="U44" s="2">
        <v>7.2241476528883801</v>
      </c>
      <c r="V44" s="2">
        <v>7.0902756482545799</v>
      </c>
      <c r="W44" s="2">
        <v>8.3109677553646204</v>
      </c>
      <c r="X44" s="2">
        <v>8.8014527548393406</v>
      </c>
      <c r="Y44" s="2">
        <v>9.7890075237488201</v>
      </c>
      <c r="Z44" s="2">
        <v>9.4366366303282696</v>
      </c>
      <c r="AA44" s="2">
        <v>8.8840378371396795</v>
      </c>
      <c r="AB44" s="2">
        <v>7.7995852311273302</v>
      </c>
      <c r="AC44" s="2">
        <v>5.5264606948392503</v>
      </c>
      <c r="AD44" s="2">
        <v>8.4179611521111593</v>
      </c>
      <c r="AE44" s="2">
        <v>7.6856171037912899</v>
      </c>
      <c r="AF44" s="2">
        <v>8.2274196673009907</v>
      </c>
      <c r="AG44" s="2">
        <v>8.1172274000902291</v>
      </c>
    </row>
    <row r="45" spans="1:33" x14ac:dyDescent="0.35">
      <c r="A45" s="1" t="s">
        <v>64</v>
      </c>
      <c r="B45" s="1" t="s">
        <v>208</v>
      </c>
      <c r="C45" s="1" t="s">
        <v>213</v>
      </c>
      <c r="D45" s="2">
        <v>523.17710148555204</v>
      </c>
      <c r="E45" s="2">
        <v>523.17710148555204</v>
      </c>
      <c r="F45" s="2">
        <v>496.03995746147802</v>
      </c>
      <c r="G45" s="2">
        <v>506.42304920594302</v>
      </c>
      <c r="H45" s="2">
        <v>523.88431248121503</v>
      </c>
      <c r="I45" s="2">
        <v>534.48962394615705</v>
      </c>
      <c r="J45" s="2">
        <v>547.48240426818597</v>
      </c>
      <c r="K45" s="2">
        <v>666.06918761399095</v>
      </c>
      <c r="L45" s="2">
        <v>819.68502882529106</v>
      </c>
      <c r="M45" s="2">
        <v>731.53478679608497</v>
      </c>
      <c r="N45" s="2">
        <v>759.55842746939902</v>
      </c>
      <c r="O45" s="2">
        <v>750.31454245811994</v>
      </c>
      <c r="P45" s="2">
        <v>748.40327729405305</v>
      </c>
      <c r="Q45" s="2">
        <v>691.22515139917903</v>
      </c>
      <c r="R45" s="2">
        <v>704.65190564661998</v>
      </c>
      <c r="S45" s="2">
        <v>678.28840013187505</v>
      </c>
      <c r="T45" s="2">
        <v>629.93866843906096</v>
      </c>
      <c r="U45" s="2">
        <v>614.807000036609</v>
      </c>
      <c r="V45" s="2">
        <v>587.22676963958497</v>
      </c>
      <c r="W45" s="2">
        <v>584.43204629519596</v>
      </c>
      <c r="X45" s="2">
        <v>594.72567372843798</v>
      </c>
      <c r="Y45" s="2">
        <v>616.10689049779398</v>
      </c>
      <c r="Z45" s="2">
        <v>624.15070735485904</v>
      </c>
      <c r="AA45" s="2">
        <v>619.62237615591505</v>
      </c>
      <c r="AB45" s="2">
        <v>587.66092719091296</v>
      </c>
      <c r="AC45" s="2">
        <v>575.68861679116606</v>
      </c>
      <c r="AD45" s="2">
        <v>613.27880549795805</v>
      </c>
      <c r="AE45" s="2">
        <v>583.01291576838503</v>
      </c>
      <c r="AF45" s="2">
        <v>556.23837010529496</v>
      </c>
      <c r="AG45" s="2">
        <v>556.29598582834103</v>
      </c>
    </row>
    <row r="46" spans="1:33" x14ac:dyDescent="0.35">
      <c r="A46" s="1" t="s">
        <v>64</v>
      </c>
      <c r="B46" s="1" t="s">
        <v>208</v>
      </c>
      <c r="C46" s="1" t="s">
        <v>214</v>
      </c>
      <c r="D46" s="2">
        <v>135.93150287026799</v>
      </c>
      <c r="E46" s="2">
        <v>135.93150287026799</v>
      </c>
      <c r="F46" s="2">
        <v>141.47246775384599</v>
      </c>
      <c r="G46" s="2">
        <v>147.422053962587</v>
      </c>
      <c r="H46" s="2">
        <v>151.996586513105</v>
      </c>
      <c r="I46" s="2">
        <v>155.024328864262</v>
      </c>
      <c r="J46" s="2">
        <v>155.54577048100001</v>
      </c>
      <c r="K46" s="2">
        <v>214.64999626532199</v>
      </c>
      <c r="L46" s="2">
        <v>216.131928011166</v>
      </c>
      <c r="M46" s="2">
        <v>202.63808545762501</v>
      </c>
      <c r="N46" s="2">
        <v>200.953674636263</v>
      </c>
      <c r="O46" s="2">
        <v>232.067217231429</v>
      </c>
      <c r="P46" s="2">
        <v>221.72040728405801</v>
      </c>
      <c r="Q46" s="2">
        <v>253.14500566394</v>
      </c>
      <c r="R46" s="2">
        <v>263.18430674477497</v>
      </c>
      <c r="S46" s="2">
        <v>229.70221740420999</v>
      </c>
      <c r="T46" s="2">
        <v>215.96229571621899</v>
      </c>
      <c r="U46" s="2">
        <v>223.77550438825699</v>
      </c>
      <c r="V46" s="2">
        <v>239.13327353701101</v>
      </c>
      <c r="W46" s="2">
        <v>240.06982791796801</v>
      </c>
      <c r="X46" s="2">
        <v>249.39958447412499</v>
      </c>
      <c r="Y46" s="2">
        <v>271.74889220045799</v>
      </c>
      <c r="Z46" s="2">
        <v>277.36360042433699</v>
      </c>
      <c r="AA46" s="2">
        <v>279.999638509573</v>
      </c>
      <c r="AB46" s="2">
        <v>268.11548715164901</v>
      </c>
      <c r="AC46" s="2">
        <v>254.56161026201201</v>
      </c>
      <c r="AD46" s="2">
        <v>279.022698009198</v>
      </c>
      <c r="AE46" s="2">
        <v>278.342045747594</v>
      </c>
      <c r="AF46" s="2">
        <v>272.38396760982602</v>
      </c>
      <c r="AG46" s="2">
        <v>277.748664290813</v>
      </c>
    </row>
    <row r="47" spans="1:33" x14ac:dyDescent="0.35">
      <c r="A47" s="1" t="s">
        <v>64</v>
      </c>
      <c r="B47" s="1" t="s">
        <v>206</v>
      </c>
      <c r="C47" s="1" t="s">
        <v>215</v>
      </c>
      <c r="D47" s="2">
        <v>5.4875304290557203</v>
      </c>
      <c r="E47" s="2">
        <v>5.4875304290557203</v>
      </c>
      <c r="F47" s="2">
        <v>6.88413914611853</v>
      </c>
      <c r="G47" s="2">
        <v>7.7385976875116196</v>
      </c>
      <c r="H47" s="2">
        <v>8.0372704389138807</v>
      </c>
      <c r="I47" s="2">
        <v>8.3965215068428396</v>
      </c>
      <c r="J47" s="2">
        <v>8.7248462185709492</v>
      </c>
      <c r="K47" s="2">
        <v>9.3520333234210202</v>
      </c>
      <c r="L47" s="2">
        <v>9.8036754461216606</v>
      </c>
      <c r="M47" s="2">
        <v>9.6358289343808305</v>
      </c>
      <c r="N47" s="2">
        <v>9.4325800935866493</v>
      </c>
      <c r="O47" s="2">
        <v>9.6420947979994303</v>
      </c>
      <c r="P47" s="2">
        <v>9.6516186063344502</v>
      </c>
      <c r="Q47" s="2">
        <v>9.1727617418206098</v>
      </c>
      <c r="R47" s="2">
        <v>9.5878502272609296</v>
      </c>
      <c r="S47" s="2">
        <v>9.3527940344878395</v>
      </c>
      <c r="T47" s="2">
        <v>9.0840197452187805</v>
      </c>
      <c r="U47" s="2">
        <v>8.8970259609495592</v>
      </c>
      <c r="V47" s="2">
        <v>8.8426002544394997</v>
      </c>
      <c r="W47" s="2">
        <v>9.0248119034751397</v>
      </c>
      <c r="X47" s="2">
        <v>9.0793035256575703</v>
      </c>
      <c r="Y47" s="2">
        <v>9.4166384097996207</v>
      </c>
      <c r="Z47" s="2">
        <v>9.6031284235360204</v>
      </c>
      <c r="AA47" s="2">
        <v>9.6119573749863108</v>
      </c>
      <c r="AB47" s="2">
        <v>9.6607149604101608</v>
      </c>
      <c r="AC47" s="2">
        <v>7.72050585327358</v>
      </c>
      <c r="AD47" s="2">
        <v>8.5540764423966404</v>
      </c>
      <c r="AE47" s="2">
        <v>9.0793688168149096</v>
      </c>
      <c r="AF47" s="2">
        <v>9.2015983077715795</v>
      </c>
      <c r="AG47" s="2">
        <v>9.1486330413510402</v>
      </c>
    </row>
    <row r="48" spans="1:33" x14ac:dyDescent="0.35">
      <c r="A48" s="1" t="s">
        <v>64</v>
      </c>
      <c r="B48" s="1" t="s">
        <v>206</v>
      </c>
      <c r="C48" s="1" t="s">
        <v>216</v>
      </c>
      <c r="D48" s="2">
        <v>164.02598941531599</v>
      </c>
      <c r="E48" s="2">
        <v>164.02598941531599</v>
      </c>
      <c r="F48" s="2">
        <v>116.369691031343</v>
      </c>
      <c r="G48" s="2">
        <v>98.458484875799698</v>
      </c>
      <c r="H48" s="2">
        <v>87.691302039848694</v>
      </c>
      <c r="I48" s="2">
        <v>79.642050656344196</v>
      </c>
      <c r="J48" s="2">
        <v>82.255016838923694</v>
      </c>
      <c r="K48" s="2">
        <v>90.649034740583303</v>
      </c>
      <c r="L48" s="2">
        <v>92.258074572825294</v>
      </c>
      <c r="M48" s="2">
        <v>80.268700035572394</v>
      </c>
      <c r="N48" s="2">
        <v>74.865695942745603</v>
      </c>
      <c r="O48" s="2">
        <v>95.977126702121296</v>
      </c>
      <c r="P48" s="2">
        <v>99.728056548079707</v>
      </c>
      <c r="Q48" s="2">
        <v>87.4868451777036</v>
      </c>
      <c r="R48" s="2">
        <v>76.819275820569999</v>
      </c>
      <c r="S48" s="2">
        <v>67.6565865033498</v>
      </c>
      <c r="T48" s="2">
        <v>70.743796263062293</v>
      </c>
      <c r="U48" s="2">
        <v>64.930348067673606</v>
      </c>
      <c r="V48" s="2">
        <v>53.569844137039397</v>
      </c>
      <c r="W48" s="2">
        <v>49.9989492497849</v>
      </c>
      <c r="X48" s="2">
        <v>40.321960058087001</v>
      </c>
      <c r="Y48" s="2">
        <v>38.178067131154002</v>
      </c>
      <c r="Z48" s="2">
        <v>39.476624928228503</v>
      </c>
      <c r="AA48" s="2">
        <v>37.039213782015601</v>
      </c>
      <c r="AB48" s="2">
        <v>36.966547868761403</v>
      </c>
      <c r="AC48" s="2">
        <v>31.887565816240201</v>
      </c>
      <c r="AD48" s="2">
        <v>33.7115005162117</v>
      </c>
      <c r="AE48" s="2">
        <v>33.852084633863598</v>
      </c>
      <c r="AF48" s="2">
        <v>31.435934381770402</v>
      </c>
      <c r="AG48" s="2">
        <v>23.881153697573598</v>
      </c>
    </row>
    <row r="49" spans="1:33" x14ac:dyDescent="0.35">
      <c r="A49" s="1" t="s">
        <v>64</v>
      </c>
      <c r="B49" s="1" t="s">
        <v>206</v>
      </c>
      <c r="C49" s="1" t="s">
        <v>217</v>
      </c>
      <c r="D49" s="2">
        <v>29.290973534204198</v>
      </c>
      <c r="E49" s="2">
        <v>29.290973534204198</v>
      </c>
      <c r="F49" s="2">
        <v>25.865629870073299</v>
      </c>
      <c r="G49" s="2">
        <v>19.7598575793705</v>
      </c>
      <c r="H49" s="2">
        <v>22.119766546983801</v>
      </c>
      <c r="I49" s="2">
        <v>22.194523230800399</v>
      </c>
      <c r="J49" s="2">
        <v>20.401073416009702</v>
      </c>
      <c r="K49" s="2">
        <v>18.409548399911401</v>
      </c>
      <c r="L49" s="2">
        <v>21.029110850467699</v>
      </c>
      <c r="M49" s="2">
        <v>23.206837991233499</v>
      </c>
      <c r="N49" s="2">
        <v>20.924280546335499</v>
      </c>
      <c r="O49" s="2">
        <v>20.5785634055974</v>
      </c>
      <c r="P49" s="2">
        <v>21.115744735507501</v>
      </c>
      <c r="Q49" s="2">
        <v>20.496485688033399</v>
      </c>
      <c r="R49" s="2">
        <v>20.438104785588699</v>
      </c>
      <c r="S49" s="2">
        <v>20.168211862316198</v>
      </c>
      <c r="T49" s="2">
        <v>18.517095143938199</v>
      </c>
      <c r="U49" s="2">
        <v>16.906802110504699</v>
      </c>
      <c r="V49" s="2">
        <v>15.295412855997499</v>
      </c>
      <c r="W49" s="2">
        <v>12.8106220614037</v>
      </c>
      <c r="X49" s="2">
        <v>10.191618598797501</v>
      </c>
      <c r="Y49" s="2">
        <v>10.010837326936899</v>
      </c>
      <c r="Z49" s="2">
        <v>10.644533366942699</v>
      </c>
      <c r="AA49" s="2">
        <v>11.2297512337589</v>
      </c>
      <c r="AB49" s="2">
        <v>10.591644454804101</v>
      </c>
      <c r="AC49" s="2">
        <v>8.1450975586772305</v>
      </c>
      <c r="AD49" s="2">
        <v>12.4245730693006</v>
      </c>
      <c r="AE49" s="2">
        <v>10.1069618289656</v>
      </c>
      <c r="AF49" s="2">
        <v>11.347375071924899</v>
      </c>
      <c r="AG49" s="2">
        <v>9.2839601125504991</v>
      </c>
    </row>
    <row r="50" spans="1:33" x14ac:dyDescent="0.35">
      <c r="A50" s="1" t="s">
        <v>64</v>
      </c>
      <c r="B50" s="1" t="s">
        <v>206</v>
      </c>
      <c r="C50" s="1" t="s">
        <v>218</v>
      </c>
      <c r="D50" s="2">
        <v>1.08359166313829</v>
      </c>
      <c r="E50" s="2">
        <v>0</v>
      </c>
      <c r="F50" s="2">
        <v>1.08359166313829</v>
      </c>
      <c r="G50" s="2">
        <v>3.8589060961307</v>
      </c>
      <c r="H50" s="2">
        <v>5.1147060507439397</v>
      </c>
      <c r="I50" s="2">
        <v>6.6025223647151998</v>
      </c>
      <c r="J50" s="2">
        <v>6.6404234085502196</v>
      </c>
      <c r="K50" s="2">
        <v>8.1090101855561905</v>
      </c>
      <c r="L50" s="2">
        <v>10.6765929515081</v>
      </c>
      <c r="M50" s="2">
        <v>18.240851252238599</v>
      </c>
      <c r="N50" s="2">
        <v>15.6969216011613</v>
      </c>
      <c r="O50" s="2">
        <v>19.063648897267701</v>
      </c>
      <c r="P50" s="2">
        <v>22.315369190170301</v>
      </c>
      <c r="Q50" s="2">
        <v>24.748612236131301</v>
      </c>
      <c r="R50" s="2">
        <v>26.954648175830499</v>
      </c>
      <c r="S50" s="2">
        <v>29.058877641489701</v>
      </c>
      <c r="T50" s="2">
        <v>30.991853489236199</v>
      </c>
      <c r="U50" s="2">
        <v>32.910238685538097</v>
      </c>
      <c r="V50" s="2">
        <v>34.706731077242303</v>
      </c>
      <c r="W50" s="2">
        <v>36.2326043942547</v>
      </c>
      <c r="X50" s="2">
        <v>37.404376632213697</v>
      </c>
      <c r="Y50" s="2">
        <v>38.025689942522199</v>
      </c>
      <c r="Z50" s="2">
        <v>37.799227681436001</v>
      </c>
      <c r="AA50" s="2">
        <v>37.048137303719301</v>
      </c>
      <c r="AB50" s="2">
        <v>36.090459011886303</v>
      </c>
      <c r="AC50" s="2">
        <v>34.942365045336601</v>
      </c>
      <c r="AD50" s="2">
        <v>33.676945851020598</v>
      </c>
      <c r="AE50" s="2">
        <v>32.2667112617059</v>
      </c>
      <c r="AF50" s="2">
        <v>32.897422897624899</v>
      </c>
      <c r="AG50" s="2">
        <v>31.9337268407733</v>
      </c>
    </row>
    <row r="51" spans="1:33" x14ac:dyDescent="0.35">
      <c r="A51" s="1" t="s">
        <v>64</v>
      </c>
      <c r="B51" s="1" t="s">
        <v>208</v>
      </c>
      <c r="C51" s="1" t="s">
        <v>219</v>
      </c>
      <c r="D51" s="2">
        <v>7.30656127250142</v>
      </c>
      <c r="E51" s="2">
        <v>7.30656127250142</v>
      </c>
      <c r="F51" s="2">
        <v>6.4921823843063704</v>
      </c>
      <c r="G51" s="2">
        <v>8.5568590517976304</v>
      </c>
      <c r="H51" s="2">
        <v>9.4491335370824103</v>
      </c>
      <c r="I51" s="2">
        <v>9.24771999839591</v>
      </c>
      <c r="J51" s="2">
        <v>9.5084083609118508</v>
      </c>
      <c r="K51" s="2">
        <v>10.6706507424036</v>
      </c>
      <c r="L51" s="2">
        <v>14.345030518786499</v>
      </c>
      <c r="M51" s="2">
        <v>12.762276275049199</v>
      </c>
      <c r="N51" s="2">
        <v>13.781420758744201</v>
      </c>
      <c r="O51" s="2">
        <v>13.4144357464662</v>
      </c>
      <c r="P51" s="2">
        <v>14.8845493717381</v>
      </c>
      <c r="Q51" s="2">
        <v>13.411970678463501</v>
      </c>
      <c r="R51" s="2">
        <v>13.1817767459534</v>
      </c>
      <c r="S51" s="2">
        <v>11.5570014517338</v>
      </c>
      <c r="T51" s="2">
        <v>11.005355591735899</v>
      </c>
      <c r="U51" s="2">
        <v>9.3208494308934604</v>
      </c>
      <c r="V51" s="2">
        <v>8.5487691914882902</v>
      </c>
      <c r="W51" s="2">
        <v>8.8369362835435901</v>
      </c>
      <c r="X51" s="2">
        <v>8.1115357992493795</v>
      </c>
      <c r="Y51" s="2">
        <v>8.1422720440876493</v>
      </c>
      <c r="Z51" s="2">
        <v>8.1578907656718496</v>
      </c>
      <c r="AA51" s="2">
        <v>7.7664286925534798</v>
      </c>
      <c r="AB51" s="2">
        <v>7.8068959580062103</v>
      </c>
      <c r="AC51" s="2">
        <v>6.3208492473036797</v>
      </c>
      <c r="AD51" s="2">
        <v>7.6506692300191697</v>
      </c>
      <c r="AE51" s="2">
        <v>8.2544311385615696</v>
      </c>
      <c r="AF51" s="2">
        <v>8.2169467088457608</v>
      </c>
      <c r="AG51" s="2">
        <v>8.5135103583420904</v>
      </c>
    </row>
    <row r="52" spans="1:33" x14ac:dyDescent="0.35">
      <c r="A52" s="1" t="s">
        <v>64</v>
      </c>
      <c r="B52" s="1" t="s">
        <v>208</v>
      </c>
      <c r="C52" s="1" t="s">
        <v>220</v>
      </c>
      <c r="D52" s="2">
        <v>2379.8039422721599</v>
      </c>
      <c r="E52" s="2">
        <v>2379.8039422721599</v>
      </c>
      <c r="F52" s="2">
        <v>2399.2808363259801</v>
      </c>
      <c r="G52" s="2">
        <v>2580.0561241918499</v>
      </c>
      <c r="H52" s="2">
        <v>2695.3012082496102</v>
      </c>
      <c r="I52" s="2">
        <v>2787.9504974322399</v>
      </c>
      <c r="J52" s="2">
        <v>2821.1257866986798</v>
      </c>
      <c r="K52" s="2">
        <v>2816.4592321714399</v>
      </c>
      <c r="L52" s="2">
        <v>2833.6148517056599</v>
      </c>
      <c r="M52" s="2">
        <v>2960.0115220037801</v>
      </c>
      <c r="N52" s="2">
        <v>3001.7275415957902</v>
      </c>
      <c r="O52" s="2">
        <v>3002.2198253496399</v>
      </c>
      <c r="P52" s="2">
        <v>3094.41024474595</v>
      </c>
      <c r="Q52" s="2">
        <v>2972.7221518410802</v>
      </c>
      <c r="R52" s="2">
        <v>3016.7357100545901</v>
      </c>
      <c r="S52" s="2">
        <v>2977.9004085482202</v>
      </c>
      <c r="T52" s="2">
        <v>2899.0591940521799</v>
      </c>
      <c r="U52" s="2">
        <v>2864.3000008980498</v>
      </c>
      <c r="V52" s="2">
        <v>2888.2681045744898</v>
      </c>
      <c r="W52" s="2">
        <v>2856.68830708838</v>
      </c>
      <c r="X52" s="2">
        <v>2857.3080805995601</v>
      </c>
      <c r="Y52" s="2">
        <v>2950.1933933217701</v>
      </c>
      <c r="Z52" s="2">
        <v>2969.4480277007701</v>
      </c>
      <c r="AA52" s="2">
        <v>2941.6786127413202</v>
      </c>
      <c r="AB52" s="2">
        <v>2871.00834730206</v>
      </c>
      <c r="AC52" s="2">
        <v>2219.6147048719299</v>
      </c>
      <c r="AD52" s="2">
        <v>2416.4239485444</v>
      </c>
      <c r="AE52" s="2">
        <v>2488.7584550606198</v>
      </c>
      <c r="AF52" s="2">
        <v>2484.7011260980698</v>
      </c>
      <c r="AG52" s="2">
        <v>2504.0777753520301</v>
      </c>
    </row>
    <row r="53" spans="1:33" x14ac:dyDescent="0.35">
      <c r="A53" s="1" t="s">
        <v>64</v>
      </c>
      <c r="B53" s="1" t="s">
        <v>221</v>
      </c>
      <c r="C53" s="1" t="s">
        <v>222</v>
      </c>
      <c r="D53" s="2">
        <v>22.524342865500898</v>
      </c>
      <c r="E53" s="2">
        <v>22.524342865500898</v>
      </c>
      <c r="F53" s="2">
        <v>23.3810133670694</v>
      </c>
      <c r="G53" s="2">
        <v>25.811025624751</v>
      </c>
      <c r="H53" s="2">
        <v>26.612578900794599</v>
      </c>
      <c r="I53" s="2">
        <v>27.141064620119199</v>
      </c>
      <c r="J53" s="2">
        <v>27.648479791768199</v>
      </c>
      <c r="K53" s="2">
        <v>28.147458535296099</v>
      </c>
      <c r="L53" s="2">
        <v>28.356985202157801</v>
      </c>
      <c r="M53" s="2">
        <v>29.180511744534702</v>
      </c>
      <c r="N53" s="2">
        <v>30.119117238592299</v>
      </c>
      <c r="O53" s="2">
        <v>32.2758540189065</v>
      </c>
      <c r="P53" s="2">
        <v>36.910188820760602</v>
      </c>
      <c r="Q53" s="2">
        <v>37.417928040971503</v>
      </c>
      <c r="R53" s="2">
        <v>38.344918957199397</v>
      </c>
      <c r="S53" s="2">
        <v>38.160134519970299</v>
      </c>
      <c r="T53" s="2">
        <v>37.359083396468698</v>
      </c>
      <c r="U53" s="2">
        <v>36.479877064553797</v>
      </c>
      <c r="V53" s="2">
        <v>35.694072310522699</v>
      </c>
      <c r="W53" s="2">
        <v>35.471608371764397</v>
      </c>
      <c r="X53" s="2">
        <v>33.956108835990698</v>
      </c>
      <c r="Y53" s="2">
        <v>33.1066572968777</v>
      </c>
      <c r="Z53" s="2">
        <v>31.607990771288101</v>
      </c>
      <c r="AA53" s="2">
        <v>28.974141304748699</v>
      </c>
      <c r="AB53" s="2">
        <v>28.162126114928199</v>
      </c>
      <c r="AC53" s="2">
        <v>22.385102103971398</v>
      </c>
      <c r="AD53" s="2">
        <v>26.008929691245399</v>
      </c>
      <c r="AE53" s="2">
        <v>26.9616325989351</v>
      </c>
      <c r="AF53" s="2">
        <v>30.539920050943099</v>
      </c>
      <c r="AG53" s="2">
        <v>32.226147819909002</v>
      </c>
    </row>
    <row r="54" spans="1:33" x14ac:dyDescent="0.35">
      <c r="A54" s="1" t="s">
        <v>64</v>
      </c>
      <c r="B54" s="1" t="s">
        <v>221</v>
      </c>
      <c r="C54" s="1" t="s">
        <v>223</v>
      </c>
      <c r="D54" s="2">
        <v>1.89291813790601</v>
      </c>
      <c r="E54" s="2">
        <v>1.89291813790601</v>
      </c>
      <c r="F54" s="2">
        <v>2.0486822578425201</v>
      </c>
      <c r="G54" s="2">
        <v>1.89014802440632</v>
      </c>
      <c r="H54" s="2">
        <v>1.89014802440632</v>
      </c>
      <c r="I54" s="2">
        <v>1.89014802440632</v>
      </c>
      <c r="J54" s="2">
        <v>1.89014802440632</v>
      </c>
      <c r="K54" s="2">
        <v>1.89014802440632</v>
      </c>
      <c r="L54" s="2">
        <v>1.89014802440632</v>
      </c>
      <c r="M54" s="2">
        <v>1.89014928820938</v>
      </c>
      <c r="N54" s="2">
        <v>0</v>
      </c>
      <c r="O54" s="2">
        <v>0</v>
      </c>
      <c r="P54" s="2">
        <v>0</v>
      </c>
      <c r="Q54" s="2">
        <v>0</v>
      </c>
      <c r="R54" s="2">
        <v>0</v>
      </c>
      <c r="S54" s="2">
        <v>0</v>
      </c>
      <c r="T54" s="2">
        <v>0</v>
      </c>
      <c r="U54" s="2">
        <v>0</v>
      </c>
      <c r="V54" s="2">
        <v>0</v>
      </c>
      <c r="W54" s="2">
        <v>0</v>
      </c>
      <c r="X54" s="2">
        <v>0</v>
      </c>
      <c r="Y54" s="2">
        <v>0</v>
      </c>
      <c r="Z54" s="2">
        <v>0</v>
      </c>
      <c r="AA54" s="2">
        <v>0</v>
      </c>
      <c r="AB54" s="2">
        <v>0</v>
      </c>
      <c r="AC54" s="2">
        <v>0</v>
      </c>
      <c r="AD54" s="2">
        <v>0</v>
      </c>
      <c r="AE54" s="2">
        <v>0</v>
      </c>
      <c r="AF54" s="2">
        <v>0</v>
      </c>
      <c r="AG54" s="2">
        <v>0</v>
      </c>
    </row>
    <row r="55" spans="1:33" x14ac:dyDescent="0.35">
      <c r="A55" s="1" t="s">
        <v>64</v>
      </c>
      <c r="B55" s="1" t="s">
        <v>206</v>
      </c>
      <c r="C55" s="1" t="s">
        <v>224</v>
      </c>
      <c r="D55" s="2">
        <v>1.4406342128856799</v>
      </c>
      <c r="E55" s="2">
        <v>1.4406342128856799</v>
      </c>
      <c r="F55" s="2">
        <v>1.4231881970712601</v>
      </c>
      <c r="G55" s="2">
        <v>1.6997137607016699</v>
      </c>
      <c r="H55" s="2">
        <v>1.8399051485160101</v>
      </c>
      <c r="I55" s="2">
        <v>2.0014117359290098</v>
      </c>
      <c r="J55" s="2">
        <v>2.1020061399364298</v>
      </c>
      <c r="K55" s="2">
        <v>2.1915525428771399</v>
      </c>
      <c r="L55" s="2">
        <v>2.3053626044562399</v>
      </c>
      <c r="M55" s="2">
        <v>2.5018431719509802</v>
      </c>
      <c r="N55" s="2">
        <v>2.7378877980038698</v>
      </c>
      <c r="O55" s="2">
        <v>3.1966438144601801</v>
      </c>
      <c r="P55" s="2">
        <v>3.1066710210565098</v>
      </c>
      <c r="Q55" s="2">
        <v>3.4358402591621902</v>
      </c>
      <c r="R55" s="2">
        <v>3.3334545955169901</v>
      </c>
      <c r="S55" s="2">
        <v>3.43819029700781</v>
      </c>
      <c r="T55" s="2">
        <v>3.53845671390201</v>
      </c>
      <c r="U55" s="2">
        <v>3.6616314668943302</v>
      </c>
      <c r="V55" s="2">
        <v>3.8064129385569498</v>
      </c>
      <c r="W55" s="2">
        <v>3.9853009062382498</v>
      </c>
      <c r="X55" s="2">
        <v>4.0323144455318403</v>
      </c>
      <c r="Y55" s="2">
        <v>4.2477193472107899</v>
      </c>
      <c r="Z55" s="2">
        <v>4.49060485213354</v>
      </c>
      <c r="AA55" s="2">
        <v>4.4641137903110204</v>
      </c>
      <c r="AB55" s="2">
        <v>4.6110877782615001</v>
      </c>
      <c r="AC55" s="2">
        <v>4.7175983232284997</v>
      </c>
      <c r="AD55" s="2">
        <v>5.2721166017480803</v>
      </c>
      <c r="AE55" s="2">
        <v>5.1790687508842401</v>
      </c>
      <c r="AF55" s="2">
        <v>5.3805089036469802</v>
      </c>
      <c r="AG55" s="2">
        <v>5.8276697910968602</v>
      </c>
    </row>
    <row r="56" spans="1:33" x14ac:dyDescent="0.35">
      <c r="A56" s="1" t="s">
        <v>64</v>
      </c>
      <c r="B56" s="1" t="s">
        <v>208</v>
      </c>
      <c r="C56" s="1" t="s">
        <v>225</v>
      </c>
      <c r="D56" s="2">
        <v>0</v>
      </c>
      <c r="E56" s="2">
        <v>0</v>
      </c>
      <c r="F56" s="2">
        <v>0</v>
      </c>
      <c r="G56" s="2">
        <v>0.164401465796879</v>
      </c>
      <c r="H56" s="2">
        <v>0.33940137721346703</v>
      </c>
      <c r="I56" s="2">
        <v>0.95526843712119103</v>
      </c>
      <c r="J56" s="2">
        <v>2.3438223670176499</v>
      </c>
      <c r="K56" s="2">
        <v>5.1736069806193798</v>
      </c>
      <c r="L56" s="2">
        <v>6.0548039069758204</v>
      </c>
      <c r="M56" s="2">
        <v>5.8148690865915196</v>
      </c>
      <c r="N56" s="2">
        <v>6.0099393404691197</v>
      </c>
      <c r="O56" s="2">
        <v>7.7698455542596196</v>
      </c>
      <c r="P56" s="2">
        <v>7.8239126171167204</v>
      </c>
      <c r="Q56" s="2">
        <v>12.087655618743501</v>
      </c>
      <c r="R56" s="2">
        <v>12.5619676076322</v>
      </c>
      <c r="S56" s="2">
        <v>11.405309038071801</v>
      </c>
      <c r="T56" s="2">
        <v>9.7736279092572804</v>
      </c>
      <c r="U56" s="2">
        <v>12.285823291647899</v>
      </c>
      <c r="V56" s="2">
        <v>13.0164980664035</v>
      </c>
      <c r="W56" s="2">
        <v>9.2128788287399601</v>
      </c>
      <c r="X56" s="2">
        <v>7.3509831847107998</v>
      </c>
      <c r="Y56" s="2">
        <v>7.0617662143028896</v>
      </c>
      <c r="Z56" s="2">
        <v>6.8376434872492302</v>
      </c>
      <c r="AA56" s="2">
        <v>9.0801866430879397</v>
      </c>
      <c r="AB56" s="2">
        <v>11.6852636427509</v>
      </c>
      <c r="AC56" s="2">
        <v>11.474089735340501</v>
      </c>
      <c r="AD56" s="2">
        <v>9.3334443590433498</v>
      </c>
      <c r="AE56" s="2">
        <v>10.0011926382378</v>
      </c>
      <c r="AF56" s="2">
        <v>11.0593826197562</v>
      </c>
      <c r="AG56" s="2">
        <v>9.2097280647204496</v>
      </c>
    </row>
    <row r="57" spans="1:33" x14ac:dyDescent="0.35">
      <c r="A57" s="1" t="s">
        <v>64</v>
      </c>
      <c r="B57" s="1" t="s">
        <v>206</v>
      </c>
      <c r="C57" s="1" t="s">
        <v>226</v>
      </c>
      <c r="D57" s="2">
        <v>16.3113166050099</v>
      </c>
      <c r="E57" s="2">
        <v>16.3113166050099</v>
      </c>
      <c r="F57" s="2">
        <v>9.99338106665809</v>
      </c>
      <c r="G57" s="2">
        <v>12.573832524055501</v>
      </c>
      <c r="H57" s="2">
        <v>10.691213123810501</v>
      </c>
      <c r="I57" s="2">
        <v>11.1761807178622</v>
      </c>
      <c r="J57" s="2">
        <v>10.128228001798499</v>
      </c>
      <c r="K57" s="2">
        <v>9.0044337980114992</v>
      </c>
      <c r="L57" s="2">
        <v>20.5637312712695</v>
      </c>
      <c r="M57" s="2">
        <v>14.625871504148099</v>
      </c>
      <c r="N57" s="2">
        <v>17.564184642664699</v>
      </c>
      <c r="O57" s="2">
        <v>26.364088853906399</v>
      </c>
      <c r="P57" s="2">
        <v>17.6457710606226</v>
      </c>
      <c r="Q57" s="2">
        <v>14.762139825452399</v>
      </c>
      <c r="R57" s="2">
        <v>16.920057109584999</v>
      </c>
      <c r="S57" s="2">
        <v>15.7605394896351</v>
      </c>
      <c r="T57" s="2">
        <v>16.6775425840944</v>
      </c>
      <c r="U57" s="2">
        <v>17.161913322043699</v>
      </c>
      <c r="V57" s="2">
        <v>18.771494223852201</v>
      </c>
      <c r="W57" s="2">
        <v>22.154187926560901</v>
      </c>
      <c r="X57" s="2">
        <v>19.4979691350709</v>
      </c>
      <c r="Y57" s="2">
        <v>16.517524246263001</v>
      </c>
      <c r="Z57" s="2">
        <v>14.859734170421399</v>
      </c>
      <c r="AA57" s="2">
        <v>15.3857501716006</v>
      </c>
      <c r="AB57" s="2">
        <v>14.5851681816309</v>
      </c>
      <c r="AC57" s="2">
        <v>9.4647062345538995</v>
      </c>
      <c r="AD57" s="2">
        <v>10.6254114503626</v>
      </c>
      <c r="AE57" s="2">
        <v>9.8443882825784801</v>
      </c>
      <c r="AF57" s="2">
        <v>11.771600788145999</v>
      </c>
      <c r="AG57" s="2">
        <v>11.259500233597</v>
      </c>
    </row>
    <row r="58" spans="1:33" x14ac:dyDescent="0.35">
      <c r="A58" s="1" t="s">
        <v>64</v>
      </c>
      <c r="B58" s="1" t="s">
        <v>211</v>
      </c>
      <c r="C58" s="1" t="s">
        <v>227</v>
      </c>
      <c r="D58" s="2">
        <v>90.249305493437205</v>
      </c>
      <c r="E58" s="2">
        <v>90.249305493437205</v>
      </c>
      <c r="F58" s="2">
        <v>97.9753169480298</v>
      </c>
      <c r="G58" s="2">
        <v>109.107103675213</v>
      </c>
      <c r="H58" s="2">
        <v>93.190361368862099</v>
      </c>
      <c r="I58" s="2">
        <v>90.549995725282898</v>
      </c>
      <c r="J58" s="2">
        <v>90.494387004881602</v>
      </c>
      <c r="K58" s="2">
        <v>75.445672405779206</v>
      </c>
      <c r="L58" s="2">
        <v>101.31532248556999</v>
      </c>
      <c r="M58" s="2">
        <v>147.47367515722601</v>
      </c>
      <c r="N58" s="2">
        <v>180.59804586672999</v>
      </c>
      <c r="O58" s="2">
        <v>247.809331245371</v>
      </c>
      <c r="P58" s="2">
        <v>260.76470353418301</v>
      </c>
      <c r="Q58" s="2">
        <v>134.713896080929</v>
      </c>
      <c r="R58" s="2">
        <v>117.921353738698</v>
      </c>
      <c r="S58" s="2">
        <v>112.64604221866099</v>
      </c>
      <c r="T58" s="2">
        <v>119.539214428454</v>
      </c>
      <c r="U58" s="2">
        <v>131.397775353057</v>
      </c>
      <c r="V58" s="2">
        <v>135.84088053614599</v>
      </c>
      <c r="W58" s="2">
        <v>138.45729821888901</v>
      </c>
      <c r="X58" s="2">
        <v>141.70170729165901</v>
      </c>
      <c r="Y58" s="2">
        <v>149.72180196970299</v>
      </c>
      <c r="Z58" s="2">
        <v>158.45749925152799</v>
      </c>
      <c r="AA58" s="2">
        <v>146.16055104406999</v>
      </c>
      <c r="AB58" s="2">
        <v>137.02801259588401</v>
      </c>
      <c r="AC58" s="2">
        <v>102.021551401691</v>
      </c>
      <c r="AD58" s="2">
        <v>111.26826764072599</v>
      </c>
      <c r="AE58" s="2">
        <v>111.138567289157</v>
      </c>
      <c r="AF58" s="2">
        <v>117.548610252</v>
      </c>
      <c r="AG58" s="2">
        <v>122.59521029023</v>
      </c>
    </row>
    <row r="59" spans="1:33" x14ac:dyDescent="0.35">
      <c r="A59" s="1" t="s">
        <v>64</v>
      </c>
      <c r="B59" s="1" t="s">
        <v>211</v>
      </c>
      <c r="C59" s="1" t="s">
        <v>228</v>
      </c>
      <c r="D59" s="2">
        <v>6.9656357643417799</v>
      </c>
      <c r="E59" s="2">
        <v>6.9656357643417799</v>
      </c>
      <c r="F59" s="2">
        <v>8.7609044699277003</v>
      </c>
      <c r="G59" s="2">
        <v>10.461522388687699</v>
      </c>
      <c r="H59" s="2">
        <v>10.732699483851199</v>
      </c>
      <c r="I59" s="2">
        <v>11.234445539077599</v>
      </c>
      <c r="J59" s="2">
        <v>11.4363934482567</v>
      </c>
      <c r="K59" s="2">
        <v>12.0788963538376</v>
      </c>
      <c r="L59" s="2">
        <v>13.6911067893978</v>
      </c>
      <c r="M59" s="2">
        <v>13.928094971543199</v>
      </c>
      <c r="N59" s="2">
        <v>14.888911324321199</v>
      </c>
      <c r="O59" s="2">
        <v>16.328048268800199</v>
      </c>
      <c r="P59" s="2">
        <v>16.673198915085401</v>
      </c>
      <c r="Q59" s="2">
        <v>17.3123664323974</v>
      </c>
      <c r="R59" s="2">
        <v>18.231562334569102</v>
      </c>
      <c r="S59" s="2">
        <v>18.7382606016468</v>
      </c>
      <c r="T59" s="2">
        <v>19.1599720427173</v>
      </c>
      <c r="U59" s="2">
        <v>19.142359967545001</v>
      </c>
      <c r="V59" s="2">
        <v>20.6483104869946</v>
      </c>
      <c r="W59" s="2">
        <v>21.6656999129493</v>
      </c>
      <c r="X59" s="2">
        <v>21.921492753774899</v>
      </c>
      <c r="Y59" s="2">
        <v>22.327171488545599</v>
      </c>
      <c r="Z59" s="2">
        <v>24.032640289224599</v>
      </c>
      <c r="AA59" s="2">
        <v>24.5205323969764</v>
      </c>
      <c r="AB59" s="2">
        <v>25.790314359479801</v>
      </c>
      <c r="AC59" s="2">
        <v>20.421061866898999</v>
      </c>
      <c r="AD59" s="2">
        <v>23.090293416878399</v>
      </c>
      <c r="AE59" s="2">
        <v>26.538811290995302</v>
      </c>
      <c r="AF59" s="2">
        <v>26.983628862738701</v>
      </c>
      <c r="AG59" s="2">
        <v>28.131002035541702</v>
      </c>
    </row>
    <row r="60" spans="1:33" x14ac:dyDescent="0.35">
      <c r="A60" s="1" t="s">
        <v>64</v>
      </c>
      <c r="B60" s="1" t="s">
        <v>206</v>
      </c>
      <c r="C60" s="1" t="s">
        <v>229</v>
      </c>
      <c r="D60" s="2">
        <v>0.15933224862017201</v>
      </c>
      <c r="E60" s="2">
        <v>0</v>
      </c>
      <c r="F60" s="2">
        <v>0.15933224862017201</v>
      </c>
      <c r="G60" s="2">
        <v>1.5304440673380899</v>
      </c>
      <c r="H60" s="2">
        <v>2.27791081727911</v>
      </c>
      <c r="I60" s="2">
        <v>3.1498842951758701</v>
      </c>
      <c r="J60" s="2">
        <v>4.0212556598920797</v>
      </c>
      <c r="K60" s="2">
        <v>4.8407960390698204</v>
      </c>
      <c r="L60" s="2">
        <v>5.7718916857365601</v>
      </c>
      <c r="M60" s="2">
        <v>6.5473690010485797</v>
      </c>
      <c r="N60" s="2">
        <v>7.3406099786721004</v>
      </c>
      <c r="O60" s="2">
        <v>8.1619231057401809</v>
      </c>
      <c r="P60" s="2">
        <v>8.8208608368222503</v>
      </c>
      <c r="Q60" s="2">
        <v>9.3206807373893295</v>
      </c>
      <c r="R60" s="2">
        <v>9.9201512534852903</v>
      </c>
      <c r="S60" s="2">
        <v>10.272579061561901</v>
      </c>
      <c r="T60" s="2">
        <v>10.9555857322789</v>
      </c>
      <c r="U60" s="2">
        <v>11.6061393264714</v>
      </c>
      <c r="V60" s="2">
        <v>12.0528585817632</v>
      </c>
      <c r="W60" s="2">
        <v>12.3165829979287</v>
      </c>
      <c r="X60" s="2">
        <v>12.705854317880201</v>
      </c>
      <c r="Y60" s="2">
        <v>13.1327552966782</v>
      </c>
      <c r="Z60" s="2">
        <v>13.0996405928509</v>
      </c>
      <c r="AA60" s="2">
        <v>12.7261005401931</v>
      </c>
      <c r="AB60" s="2">
        <v>12.365534336275299</v>
      </c>
      <c r="AC60" s="2">
        <v>11.744937603649401</v>
      </c>
      <c r="AD60" s="2">
        <v>11.189496685810299</v>
      </c>
      <c r="AE60" s="2">
        <v>10.209125620782</v>
      </c>
      <c r="AF60" s="2">
        <v>9.4405704189039206</v>
      </c>
      <c r="AG60" s="2">
        <v>8.4813202144622295</v>
      </c>
    </row>
    <row r="61" spans="1:33" x14ac:dyDescent="0.35">
      <c r="A61" s="1" t="s">
        <v>64</v>
      </c>
      <c r="B61" s="1" t="s">
        <v>206</v>
      </c>
      <c r="C61" s="1" t="s">
        <v>230</v>
      </c>
      <c r="D61" s="2"/>
      <c r="E61" s="2"/>
      <c r="F61" s="2"/>
      <c r="G61" s="2"/>
      <c r="H61" s="2"/>
      <c r="I61" s="2"/>
      <c r="J61" s="2"/>
      <c r="K61" s="2"/>
      <c r="L61" s="2"/>
      <c r="M61" s="2"/>
      <c r="N61" s="2"/>
      <c r="O61" s="2">
        <v>9.0516722930856098E-3</v>
      </c>
      <c r="P61" s="2">
        <v>4.1274183499710501E-2</v>
      </c>
      <c r="Q61" s="2">
        <v>9.7102095193987298E-2</v>
      </c>
      <c r="R61" s="2">
        <v>0.158946170748507</v>
      </c>
      <c r="S61" s="2">
        <v>0.207327236732359</v>
      </c>
      <c r="T61" s="2">
        <v>0.26846530815349201</v>
      </c>
      <c r="U61" s="2">
        <v>0.29886034497758202</v>
      </c>
      <c r="V61" s="2">
        <v>0.32839714282452198</v>
      </c>
      <c r="W61" s="2">
        <v>0.307933781189072</v>
      </c>
      <c r="X61" s="2">
        <v>0.32496179090400601</v>
      </c>
      <c r="Y61" s="2">
        <v>0.34308835019928402</v>
      </c>
      <c r="Z61" s="2">
        <v>0.35222640466822702</v>
      </c>
      <c r="AA61" s="2">
        <v>0.35415875423304599</v>
      </c>
      <c r="AB61" s="2">
        <v>0.33657650430037001</v>
      </c>
      <c r="AC61" s="2">
        <v>0.32517092545922199</v>
      </c>
      <c r="AD61" s="2">
        <v>0.34701155151788499</v>
      </c>
      <c r="AE61" s="2">
        <v>0.33165505433324799</v>
      </c>
      <c r="AF61" s="2">
        <v>0.31746618022593498</v>
      </c>
      <c r="AG61" s="2">
        <v>0.31711670836545602</v>
      </c>
    </row>
    <row r="62" spans="1:33" x14ac:dyDescent="0.35">
      <c r="A62" s="59" t="s">
        <v>231</v>
      </c>
      <c r="B62" s="59"/>
      <c r="C62" s="59"/>
      <c r="D62" s="60">
        <v>3585.1639950844001</v>
      </c>
      <c r="E62" s="60">
        <v>3583.92107117264</v>
      </c>
      <c r="F62" s="60">
        <v>3561.9329156888498</v>
      </c>
      <c r="G62" s="60">
        <v>3770.4782771087398</v>
      </c>
      <c r="H62" s="60">
        <v>3905.8874209740302</v>
      </c>
      <c r="I62" s="60">
        <v>4047.5483887628202</v>
      </c>
      <c r="J62" s="60">
        <v>4111.8675532489797</v>
      </c>
      <c r="K62" s="60">
        <v>4273.0548395780997</v>
      </c>
      <c r="L62" s="60">
        <v>4489.0390913952397</v>
      </c>
      <c r="M62" s="60">
        <v>4566.7107756518899</v>
      </c>
      <c r="N62" s="60">
        <v>4687.5076614269901</v>
      </c>
      <c r="O62" s="60">
        <v>4804.8942006255202</v>
      </c>
      <c r="P62" s="60">
        <v>4921.7722091861897</v>
      </c>
      <c r="Q62" s="60">
        <v>4639.1937948097902</v>
      </c>
      <c r="R62" s="60">
        <v>4663.7427808847797</v>
      </c>
      <c r="S62" s="60">
        <v>4554.1732431086803</v>
      </c>
      <c r="T62" s="60">
        <v>4415.64794735331</v>
      </c>
      <c r="U62" s="60">
        <v>4380.2359400670903</v>
      </c>
      <c r="V62" s="60">
        <v>4384.7318969306698</v>
      </c>
      <c r="W62" s="60">
        <v>4326.4053591609099</v>
      </c>
      <c r="X62" s="60">
        <v>4340.4110578036498</v>
      </c>
      <c r="Y62" s="60">
        <v>4476.1535124873599</v>
      </c>
      <c r="Z62" s="60">
        <v>4520.2159149590798</v>
      </c>
      <c r="AA62" s="60">
        <v>4474.2723702679996</v>
      </c>
      <c r="AB62" s="60">
        <v>4348.9914048582004</v>
      </c>
      <c r="AC62" s="60">
        <v>3469.77533556038</v>
      </c>
      <c r="AD62" s="60">
        <v>3775.5452321877401</v>
      </c>
      <c r="AE62" s="60">
        <v>3887.8738491440599</v>
      </c>
      <c r="AF62" s="60">
        <v>3880.7636591804498</v>
      </c>
      <c r="AG62" s="60">
        <v>3913.4254434460699</v>
      </c>
    </row>
    <row r="63" spans="1:33" x14ac:dyDescent="0.35">
      <c r="A63" s="1" t="s">
        <v>65</v>
      </c>
      <c r="B63" s="1" t="s">
        <v>232</v>
      </c>
      <c r="C63" s="1" t="s">
        <v>233</v>
      </c>
      <c r="D63" s="2">
        <v>2106.3161980220402</v>
      </c>
      <c r="E63" s="2">
        <v>2106.3161980220402</v>
      </c>
      <c r="F63" s="2">
        <v>3896.28330122532</v>
      </c>
      <c r="G63" s="2">
        <v>3450.7277117417898</v>
      </c>
      <c r="H63" s="2">
        <v>3194.7317988128498</v>
      </c>
      <c r="I63" s="2">
        <v>3531.1095947900999</v>
      </c>
      <c r="J63" s="2">
        <v>3860.2795367906001</v>
      </c>
      <c r="K63" s="2">
        <v>2932.33277367149</v>
      </c>
      <c r="L63" s="2">
        <v>2575.3930037226501</v>
      </c>
      <c r="M63" s="2">
        <v>2613.5807845501199</v>
      </c>
      <c r="N63" s="2">
        <v>2258.0422080805201</v>
      </c>
      <c r="O63" s="2">
        <v>2578.2571622294799</v>
      </c>
      <c r="P63" s="2">
        <v>1736.2219512057</v>
      </c>
      <c r="Q63" s="2">
        <v>1964.5147397911801</v>
      </c>
      <c r="R63" s="2">
        <v>1358.72044004954</v>
      </c>
      <c r="S63" s="2">
        <v>1857.98465025071</v>
      </c>
      <c r="T63" s="2">
        <v>1500.8048888031699</v>
      </c>
      <c r="U63" s="2">
        <v>2313.6363284788799</v>
      </c>
      <c r="V63" s="2">
        <v>2566.8619799130602</v>
      </c>
      <c r="W63" s="2">
        <v>2142.8210400375101</v>
      </c>
      <c r="X63" s="2">
        <v>2062.58675899336</v>
      </c>
      <c r="Y63" s="2">
        <v>2153.7949597865399</v>
      </c>
      <c r="Z63" s="2">
        <v>1435.2880512043801</v>
      </c>
      <c r="AA63" s="2">
        <v>1288.9421961824601</v>
      </c>
      <c r="AB63" s="2">
        <v>1021.78379754568</v>
      </c>
      <c r="AC63" s="2">
        <v>1187.0039130104899</v>
      </c>
      <c r="AD63" s="2">
        <v>1294.2574265867599</v>
      </c>
      <c r="AE63" s="2">
        <v>1087.01161138307</v>
      </c>
      <c r="AF63" s="2">
        <v>605.31839428005401</v>
      </c>
      <c r="AG63" s="2">
        <v>0</v>
      </c>
    </row>
    <row r="64" spans="1:33" x14ac:dyDescent="0.35">
      <c r="A64" s="1" t="s">
        <v>65</v>
      </c>
      <c r="B64" s="1" t="s">
        <v>232</v>
      </c>
      <c r="C64" s="1" t="s">
        <v>234</v>
      </c>
      <c r="D64" s="2">
        <v>8.6586667201872195E-3</v>
      </c>
      <c r="E64" s="2">
        <v>8.6586667201872195E-3</v>
      </c>
      <c r="F64" s="2">
        <v>1.9017268682466001E-2</v>
      </c>
      <c r="G64" s="2">
        <v>2301.9166737827099</v>
      </c>
      <c r="H64" s="2">
        <v>2474.3466894788899</v>
      </c>
      <c r="I64" s="2">
        <v>2363.99058447677</v>
      </c>
      <c r="J64" s="2">
        <v>1924.1667971849899</v>
      </c>
      <c r="K64" s="2">
        <v>1795.92820646481</v>
      </c>
      <c r="L64" s="2">
        <v>1861.24548363094</v>
      </c>
      <c r="M64" s="2">
        <v>1902.49278985107</v>
      </c>
      <c r="N64" s="2">
        <v>2715.58245146835</v>
      </c>
      <c r="O64" s="2">
        <v>2807.6043568571599</v>
      </c>
      <c r="P64" s="2">
        <v>2774.2002658268302</v>
      </c>
      <c r="Q64" s="2">
        <v>2600.26535331575</v>
      </c>
      <c r="R64" s="2">
        <v>2240.1521487799801</v>
      </c>
      <c r="S64" s="2">
        <v>2017.1556702360799</v>
      </c>
      <c r="T64" s="2">
        <v>2181.7357033805602</v>
      </c>
      <c r="U64" s="2">
        <v>1500.1084370246199</v>
      </c>
      <c r="V64" s="2">
        <v>1456.02359315188</v>
      </c>
      <c r="W64" s="2">
        <v>1645.17783565016</v>
      </c>
      <c r="X64" s="2">
        <v>1720.69514056615</v>
      </c>
      <c r="Y64" s="2">
        <v>1800.9311848797099</v>
      </c>
      <c r="Z64" s="2">
        <v>1938.88824055649</v>
      </c>
      <c r="AA64" s="2">
        <v>1579.8252553254799</v>
      </c>
      <c r="AB64" s="2">
        <v>1702.60353521041</v>
      </c>
      <c r="AC64" s="2">
        <v>1631.4175414726801</v>
      </c>
      <c r="AD64" s="2">
        <v>1716.8653385013699</v>
      </c>
      <c r="AE64" s="2">
        <v>1834.2408648928799</v>
      </c>
      <c r="AF64" s="2">
        <v>1507.55403958028</v>
      </c>
      <c r="AG64" s="2">
        <v>1964.2415361856499</v>
      </c>
    </row>
    <row r="65" spans="1:33" x14ac:dyDescent="0.35">
      <c r="A65" s="1" t="s">
        <v>65</v>
      </c>
      <c r="B65" s="1" t="s">
        <v>232</v>
      </c>
      <c r="C65" s="1" t="s">
        <v>235</v>
      </c>
      <c r="D65" s="2">
        <v>0</v>
      </c>
      <c r="E65" s="2">
        <v>0</v>
      </c>
      <c r="F65" s="2">
        <v>0</v>
      </c>
      <c r="G65" s="2">
        <v>0</v>
      </c>
      <c r="H65" s="2">
        <v>0</v>
      </c>
      <c r="I65" s="2">
        <v>0</v>
      </c>
      <c r="J65" s="2">
        <v>0</v>
      </c>
      <c r="K65" s="2">
        <v>0</v>
      </c>
      <c r="L65" s="2">
        <v>0</v>
      </c>
      <c r="M65" s="2">
        <v>0</v>
      </c>
      <c r="N65" s="2">
        <v>3.83537620225297</v>
      </c>
      <c r="O65" s="2">
        <v>4.2115534226681604</v>
      </c>
      <c r="P65" s="2">
        <v>4.5783897388330601</v>
      </c>
      <c r="Q65" s="2">
        <v>4.4960680855028299</v>
      </c>
      <c r="R65" s="2">
        <v>5.0239452675610901</v>
      </c>
      <c r="S65" s="2">
        <v>5.2097560103759299</v>
      </c>
      <c r="T65" s="2">
        <v>5.4684534573133297</v>
      </c>
      <c r="U65" s="2">
        <v>5.4954469024814303</v>
      </c>
      <c r="V65" s="2">
        <v>5.3122548634865003</v>
      </c>
      <c r="W65" s="2">
        <v>5.0762764186011902</v>
      </c>
      <c r="X65" s="2">
        <v>5.2406187836979603</v>
      </c>
      <c r="Y65" s="2">
        <v>5.3620977292316896</v>
      </c>
      <c r="Z65" s="2">
        <v>4.7542369149462296</v>
      </c>
      <c r="AA65" s="2">
        <v>5.7815047466128897</v>
      </c>
      <c r="AB65" s="2">
        <v>5.9083109226368098</v>
      </c>
      <c r="AC65" s="2">
        <v>5.7296505669541</v>
      </c>
      <c r="AD65" s="2">
        <v>5.7407238707708101</v>
      </c>
      <c r="AE65" s="2">
        <v>5.4186085729455096</v>
      </c>
      <c r="AF65" s="2">
        <v>5.1016459240752896</v>
      </c>
      <c r="AG65" s="2">
        <v>3.41520460497778</v>
      </c>
    </row>
    <row r="66" spans="1:33" x14ac:dyDescent="0.35">
      <c r="A66" s="1" t="s">
        <v>65</v>
      </c>
      <c r="B66" s="1" t="s">
        <v>232</v>
      </c>
      <c r="C66" s="1" t="s">
        <v>236</v>
      </c>
      <c r="D66" s="2">
        <v>0</v>
      </c>
      <c r="E66" s="2">
        <v>0</v>
      </c>
      <c r="F66" s="2">
        <v>0</v>
      </c>
      <c r="G66" s="2">
        <v>0</v>
      </c>
      <c r="H66" s="2">
        <v>0</v>
      </c>
      <c r="I66" s="2">
        <v>0</v>
      </c>
      <c r="J66" s="2">
        <v>0</v>
      </c>
      <c r="K66" s="2">
        <v>0</v>
      </c>
      <c r="L66" s="2">
        <v>0</v>
      </c>
      <c r="M66" s="2">
        <v>0</v>
      </c>
      <c r="N66" s="2">
        <v>0</v>
      </c>
      <c r="O66" s="2">
        <v>0</v>
      </c>
      <c r="P66" s="2">
        <v>0</v>
      </c>
      <c r="Q66" s="2">
        <v>0</v>
      </c>
      <c r="R66" s="2">
        <v>3.3716267434151397E-2</v>
      </c>
      <c r="S66" s="2">
        <v>0</v>
      </c>
      <c r="T66" s="2">
        <v>0</v>
      </c>
      <c r="U66" s="2">
        <v>0</v>
      </c>
      <c r="V66" s="2">
        <v>0</v>
      </c>
      <c r="W66" s="2">
        <v>0</v>
      </c>
      <c r="X66" s="2">
        <v>0.87997267181739602</v>
      </c>
      <c r="Y66" s="2">
        <v>3.1277049535302899</v>
      </c>
      <c r="Z66" s="2">
        <v>2.7511366173491698</v>
      </c>
      <c r="AA66" s="2">
        <v>2.9974176156749501</v>
      </c>
      <c r="AB66" s="2">
        <v>3.0549251972077101</v>
      </c>
      <c r="AC66" s="2">
        <v>3.3332821456135</v>
      </c>
      <c r="AD66" s="2">
        <v>3.56519316469348</v>
      </c>
      <c r="AE66" s="2">
        <v>3.3637172096055701</v>
      </c>
      <c r="AF66" s="2">
        <v>3.5302784082150298</v>
      </c>
      <c r="AG66" s="2">
        <v>3.4547045913770602</v>
      </c>
    </row>
    <row r="67" spans="1:33" x14ac:dyDescent="0.35">
      <c r="A67" s="1" t="s">
        <v>65</v>
      </c>
      <c r="B67" s="1" t="s">
        <v>232</v>
      </c>
      <c r="C67" s="1" t="s">
        <v>237</v>
      </c>
      <c r="D67" s="2">
        <v>3200.9289105304101</v>
      </c>
      <c r="E67" s="2">
        <v>3200.9289105304101</v>
      </c>
      <c r="F67" s="2">
        <v>2632.1900094913399</v>
      </c>
      <c r="G67" s="2">
        <v>432.21516790405502</v>
      </c>
      <c r="H67" s="2">
        <v>611.24440484844797</v>
      </c>
      <c r="I67" s="2">
        <v>439.31520311176303</v>
      </c>
      <c r="J67" s="2">
        <v>863.73166315423703</v>
      </c>
      <c r="K67" s="2">
        <v>489.09563485168297</v>
      </c>
      <c r="L67" s="2">
        <v>588.62756780757695</v>
      </c>
      <c r="M67" s="2">
        <v>360.23308625336</v>
      </c>
      <c r="N67" s="2">
        <v>393.00140037785599</v>
      </c>
      <c r="O67" s="2">
        <v>310.77022464582302</v>
      </c>
      <c r="P67" s="2">
        <v>116.317721487572</v>
      </c>
      <c r="Q67" s="2">
        <v>245.00582437739601</v>
      </c>
      <c r="R67" s="2">
        <v>62.798959940059902</v>
      </c>
      <c r="S67" s="2">
        <v>56.052393279607301</v>
      </c>
      <c r="T67" s="2">
        <v>34.202228863885502</v>
      </c>
      <c r="U67" s="2">
        <v>29.082218522991901</v>
      </c>
      <c r="V67" s="2">
        <v>19.129272283171598</v>
      </c>
      <c r="W67" s="2">
        <v>19.796703599567401</v>
      </c>
      <c r="X67" s="2">
        <v>31.2155724952963</v>
      </c>
      <c r="Y67" s="2">
        <v>47.214855212120298</v>
      </c>
      <c r="Z67" s="2">
        <v>43.574070906938303</v>
      </c>
      <c r="AA67" s="2">
        <v>33.724578449446298</v>
      </c>
      <c r="AB67" s="2">
        <v>53.067852461679898</v>
      </c>
      <c r="AC67" s="2">
        <v>48.724294118309899</v>
      </c>
      <c r="AD67" s="2">
        <v>58.709090623235397</v>
      </c>
      <c r="AE67" s="2">
        <v>60.217475448875398</v>
      </c>
      <c r="AF67" s="2">
        <v>43.2642614557871</v>
      </c>
      <c r="AG67" s="2">
        <v>14.1621218721319</v>
      </c>
    </row>
    <row r="68" spans="1:33" x14ac:dyDescent="0.35">
      <c r="A68" s="59" t="s">
        <v>238</v>
      </c>
      <c r="B68" s="59"/>
      <c r="C68" s="59"/>
      <c r="D68" s="60">
        <v>5307.2537672191702</v>
      </c>
      <c r="E68" s="60">
        <v>5307.2537672191702</v>
      </c>
      <c r="F68" s="60">
        <v>6528.4923279853401</v>
      </c>
      <c r="G68" s="60">
        <v>6184.8595534285496</v>
      </c>
      <c r="H68" s="60">
        <v>6280.32289314019</v>
      </c>
      <c r="I68" s="60">
        <v>6334.4153823786301</v>
      </c>
      <c r="J68" s="60">
        <v>6648.1779971298301</v>
      </c>
      <c r="K68" s="60">
        <v>5217.3566149879798</v>
      </c>
      <c r="L68" s="60">
        <v>5025.2660551611698</v>
      </c>
      <c r="M68" s="60">
        <v>4876.3066606545499</v>
      </c>
      <c r="N68" s="60">
        <v>5370.4614361289896</v>
      </c>
      <c r="O68" s="60">
        <v>5700.8432971551301</v>
      </c>
      <c r="P68" s="60">
        <v>4631.3183282589398</v>
      </c>
      <c r="Q68" s="60">
        <v>4814.2819855698299</v>
      </c>
      <c r="R68" s="60">
        <v>3666.7292103045802</v>
      </c>
      <c r="S68" s="60">
        <v>3936.40246977677</v>
      </c>
      <c r="T68" s="60">
        <v>3722.2112745049299</v>
      </c>
      <c r="U68" s="60">
        <v>3848.3224309289699</v>
      </c>
      <c r="V68" s="60">
        <v>4047.3271002115898</v>
      </c>
      <c r="W68" s="60">
        <v>3812.8718557058401</v>
      </c>
      <c r="X68" s="60">
        <v>3820.6180635103301</v>
      </c>
      <c r="Y68" s="60">
        <v>4010.4308025611399</v>
      </c>
      <c r="Z68" s="60">
        <v>3425.2557362001098</v>
      </c>
      <c r="AA68" s="60">
        <v>2911.27095231968</v>
      </c>
      <c r="AB68" s="60">
        <v>2786.4184213376102</v>
      </c>
      <c r="AC68" s="60">
        <v>2876.20868131405</v>
      </c>
      <c r="AD68" s="60">
        <v>3079.1377727468298</v>
      </c>
      <c r="AE68" s="60">
        <v>2990.2522775073699</v>
      </c>
      <c r="AF68" s="60">
        <v>2164.7686196484101</v>
      </c>
      <c r="AG68" s="60">
        <v>1985.2735672541301</v>
      </c>
    </row>
    <row r="69" spans="1:33" x14ac:dyDescent="0.35">
      <c r="A69" s="1" t="s">
        <v>66</v>
      </c>
      <c r="B69" s="1" t="s">
        <v>239</v>
      </c>
      <c r="C69" s="1" t="s">
        <v>240</v>
      </c>
      <c r="D69" s="2">
        <v>0</v>
      </c>
      <c r="E69" s="2">
        <v>0</v>
      </c>
      <c r="F69" s="2">
        <v>6.7068762494050402E-2</v>
      </c>
      <c r="G69" s="2">
        <v>8.7671584959543095E-2</v>
      </c>
      <c r="H69" s="2">
        <v>9.6747592327604201E-2</v>
      </c>
      <c r="I69" s="2">
        <v>0.113216062658492</v>
      </c>
      <c r="J69" s="2">
        <v>0.119130890216066</v>
      </c>
      <c r="K69" s="2">
        <v>0.114109829213694</v>
      </c>
      <c r="L69" s="2">
        <v>0.115228973226359</v>
      </c>
      <c r="M69" s="2">
        <v>0.109017381193277</v>
      </c>
      <c r="N69" s="2">
        <v>9.4679990302736494E-2</v>
      </c>
      <c r="O69" s="2">
        <v>9.3332312091503306E-2</v>
      </c>
      <c r="P69" s="2">
        <v>9.6632405782568695E-2</v>
      </c>
      <c r="Q69" s="2">
        <v>9.2361085471663301E-2</v>
      </c>
      <c r="R69" s="2">
        <v>8.8490902508681801E-2</v>
      </c>
      <c r="S69" s="2">
        <v>9.9755784233697797E-2</v>
      </c>
      <c r="T69" s="2">
        <v>0.12110044905377999</v>
      </c>
      <c r="U69" s="2">
        <v>0.119891005233907</v>
      </c>
      <c r="V69" s="2">
        <v>0.11521076009905799</v>
      </c>
      <c r="W69" s="2">
        <v>0.116372931392432</v>
      </c>
      <c r="X69" s="2">
        <v>0.102812395828373</v>
      </c>
      <c r="Y69" s="2">
        <v>0.106157691029111</v>
      </c>
      <c r="Z69" s="2">
        <v>0.117969905636317</v>
      </c>
      <c r="AA69" s="2">
        <v>0.112972551727024</v>
      </c>
      <c r="AB69" s="2">
        <v>0.10729521867167301</v>
      </c>
      <c r="AC69" s="2">
        <v>0.109218071738634</v>
      </c>
      <c r="AD69" s="2">
        <v>0.12704612944442001</v>
      </c>
      <c r="AE69" s="2">
        <v>0.11304369463521501</v>
      </c>
      <c r="AF69" s="2">
        <v>0.11066673324013</v>
      </c>
      <c r="AG69" s="2">
        <v>0.11066673324013</v>
      </c>
    </row>
    <row r="70" spans="1:33" x14ac:dyDescent="0.35">
      <c r="A70" s="1" t="s">
        <v>66</v>
      </c>
      <c r="B70" s="1" t="s">
        <v>241</v>
      </c>
      <c r="C70" s="1" t="s">
        <v>242</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c r="AB70" s="2">
        <v>0</v>
      </c>
      <c r="AC70" s="2">
        <v>0</v>
      </c>
      <c r="AD70" s="2">
        <v>0</v>
      </c>
      <c r="AE70" s="2">
        <v>0</v>
      </c>
      <c r="AF70" s="2">
        <v>0</v>
      </c>
      <c r="AG70" s="2">
        <v>0</v>
      </c>
    </row>
    <row r="71" spans="1:33" x14ac:dyDescent="0.35">
      <c r="A71" s="1" t="s">
        <v>66</v>
      </c>
      <c r="B71" s="1" t="s">
        <v>241</v>
      </c>
      <c r="C71" s="1" t="s">
        <v>243</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c r="AB71" s="2">
        <v>0</v>
      </c>
      <c r="AC71" s="2">
        <v>0</v>
      </c>
      <c r="AD71" s="2">
        <v>0</v>
      </c>
      <c r="AE71" s="2">
        <v>0</v>
      </c>
      <c r="AF71" s="2">
        <v>0</v>
      </c>
      <c r="AG71" s="2">
        <v>0</v>
      </c>
    </row>
    <row r="72" spans="1:33" x14ac:dyDescent="0.35">
      <c r="A72" s="1" t="s">
        <v>66</v>
      </c>
      <c r="B72" s="1" t="s">
        <v>241</v>
      </c>
      <c r="C72" s="1" t="s">
        <v>244</v>
      </c>
      <c r="D72" s="2">
        <v>0</v>
      </c>
      <c r="E72" s="2">
        <v>0</v>
      </c>
      <c r="F72" s="2">
        <v>0</v>
      </c>
      <c r="G72" s="2">
        <v>0</v>
      </c>
      <c r="H72" s="2">
        <v>0</v>
      </c>
      <c r="I72" s="2">
        <v>0</v>
      </c>
      <c r="J72" s="2">
        <v>0</v>
      </c>
      <c r="K72" s="2">
        <v>0</v>
      </c>
      <c r="L72" s="2">
        <v>0</v>
      </c>
      <c r="M72" s="2">
        <v>0</v>
      </c>
      <c r="N72" s="2">
        <v>0</v>
      </c>
      <c r="O72" s="2">
        <v>0</v>
      </c>
      <c r="P72" s="2">
        <v>0</v>
      </c>
      <c r="Q72" s="2">
        <v>0</v>
      </c>
      <c r="R72" s="2">
        <v>0</v>
      </c>
      <c r="S72" s="2">
        <v>0</v>
      </c>
      <c r="T72" s="2">
        <v>0</v>
      </c>
      <c r="U72" s="2">
        <v>0</v>
      </c>
      <c r="V72" s="2">
        <v>0</v>
      </c>
      <c r="W72" s="2">
        <v>0</v>
      </c>
      <c r="X72" s="2">
        <v>0</v>
      </c>
      <c r="Y72" s="2">
        <v>0</v>
      </c>
      <c r="Z72" s="2">
        <v>0</v>
      </c>
      <c r="AA72" s="2">
        <v>0</v>
      </c>
      <c r="AB72" s="2">
        <v>0</v>
      </c>
      <c r="AC72" s="2">
        <v>0</v>
      </c>
      <c r="AD72" s="2">
        <v>0</v>
      </c>
      <c r="AE72" s="2">
        <v>0</v>
      </c>
      <c r="AF72" s="2">
        <v>0</v>
      </c>
      <c r="AG72" s="2">
        <v>0</v>
      </c>
    </row>
    <row r="73" spans="1:33" x14ac:dyDescent="0.35">
      <c r="A73" s="1" t="s">
        <v>66</v>
      </c>
      <c r="B73" s="1" t="s">
        <v>241</v>
      </c>
      <c r="C73" s="1" t="s">
        <v>245</v>
      </c>
      <c r="D73" s="2">
        <v>0</v>
      </c>
      <c r="E73" s="2">
        <v>0</v>
      </c>
      <c r="F73" s="2">
        <v>0</v>
      </c>
      <c r="G73" s="2">
        <v>0</v>
      </c>
      <c r="H73" s="2">
        <v>0</v>
      </c>
      <c r="I73" s="2">
        <v>0</v>
      </c>
      <c r="J73" s="2">
        <v>0</v>
      </c>
      <c r="K73" s="2">
        <v>0</v>
      </c>
      <c r="L73" s="2">
        <v>0</v>
      </c>
      <c r="M73" s="2">
        <v>0</v>
      </c>
      <c r="N73" s="2">
        <v>0</v>
      </c>
      <c r="O73" s="2">
        <v>0</v>
      </c>
      <c r="P73" s="2">
        <v>0</v>
      </c>
      <c r="Q73" s="2">
        <v>0</v>
      </c>
      <c r="R73" s="2">
        <v>0</v>
      </c>
      <c r="S73" s="2">
        <v>0</v>
      </c>
      <c r="T73" s="2">
        <v>0</v>
      </c>
      <c r="U73" s="2">
        <v>0</v>
      </c>
      <c r="V73" s="2">
        <v>0</v>
      </c>
      <c r="W73" s="2">
        <v>0</v>
      </c>
      <c r="X73" s="2">
        <v>0</v>
      </c>
      <c r="Y73" s="2">
        <v>0</v>
      </c>
      <c r="Z73" s="2">
        <v>0</v>
      </c>
      <c r="AA73" s="2">
        <v>0</v>
      </c>
      <c r="AB73" s="2">
        <v>0</v>
      </c>
      <c r="AC73" s="2">
        <v>0</v>
      </c>
      <c r="AD73" s="2">
        <v>0</v>
      </c>
      <c r="AE73" s="2">
        <v>0</v>
      </c>
      <c r="AF73" s="2">
        <v>0</v>
      </c>
      <c r="AG73" s="2">
        <v>0</v>
      </c>
    </row>
    <row r="74" spans="1:33" x14ac:dyDescent="0.35">
      <c r="A74" s="1" t="s">
        <v>66</v>
      </c>
      <c r="B74" s="1" t="s">
        <v>241</v>
      </c>
      <c r="C74" s="1" t="s">
        <v>246</v>
      </c>
      <c r="D74" s="2">
        <v>0</v>
      </c>
      <c r="E74" s="2">
        <v>0</v>
      </c>
      <c r="F74" s="2">
        <v>0</v>
      </c>
      <c r="G74" s="2">
        <v>0</v>
      </c>
      <c r="H74" s="2">
        <v>0.27757863422520601</v>
      </c>
      <c r="I74" s="2">
        <v>0.31146431153482901</v>
      </c>
      <c r="J74" s="2">
        <v>0.35036285719990901</v>
      </c>
      <c r="K74" s="2">
        <v>0.387555948808819</v>
      </c>
      <c r="L74" s="2">
        <v>0.52659024935632304</v>
      </c>
      <c r="M74" s="2">
        <v>0.54107471170455501</v>
      </c>
      <c r="N74" s="2">
        <v>0.64443812687878299</v>
      </c>
      <c r="O74" s="2">
        <v>0.50470632857203401</v>
      </c>
      <c r="P74" s="2">
        <v>2.4798395002830098</v>
      </c>
      <c r="Q74" s="2">
        <v>1.3254765169329601</v>
      </c>
      <c r="R74" s="2">
        <v>1.02154597828869</v>
      </c>
      <c r="S74" s="2">
        <v>1.5716020920087499</v>
      </c>
      <c r="T74" s="2">
        <v>0.96237725492496795</v>
      </c>
      <c r="U74" s="2">
        <v>1.2360666729038601</v>
      </c>
      <c r="V74" s="2">
        <v>1.4787150005778</v>
      </c>
      <c r="W74" s="2">
        <v>1.04421521454768</v>
      </c>
      <c r="X74" s="2">
        <v>1.2245168386923599</v>
      </c>
      <c r="Y74" s="2">
        <v>2.8929119708329001</v>
      </c>
      <c r="Z74" s="2">
        <v>2.5861068854064202</v>
      </c>
      <c r="AA74" s="2">
        <v>3.8046258272993199</v>
      </c>
      <c r="AB74" s="2">
        <v>3.4644536290947698</v>
      </c>
      <c r="AC74" s="2">
        <v>3.9526124482728</v>
      </c>
      <c r="AD74" s="2">
        <v>5.0831587272428704</v>
      </c>
      <c r="AE74" s="2">
        <v>3.58535317795794</v>
      </c>
      <c r="AF74" s="2">
        <v>3.9212162395526402</v>
      </c>
      <c r="AG74" s="2">
        <v>4.9329479111761803</v>
      </c>
    </row>
    <row r="75" spans="1:33" x14ac:dyDescent="0.35">
      <c r="A75" s="1" t="s">
        <v>66</v>
      </c>
      <c r="B75" s="1" t="s">
        <v>241</v>
      </c>
      <c r="C75" s="1" t="s">
        <v>247</v>
      </c>
      <c r="D75" s="2">
        <v>0</v>
      </c>
      <c r="E75" s="2">
        <v>0</v>
      </c>
      <c r="F75" s="2">
        <v>0</v>
      </c>
      <c r="G75" s="2">
        <v>0</v>
      </c>
      <c r="H75" s="2">
        <v>0</v>
      </c>
      <c r="I75" s="2">
        <v>0</v>
      </c>
      <c r="J75" s="2">
        <v>0</v>
      </c>
      <c r="K75" s="2">
        <v>0</v>
      </c>
      <c r="L75" s="2">
        <v>0</v>
      </c>
      <c r="M75" s="2">
        <v>0</v>
      </c>
      <c r="N75" s="2">
        <v>0</v>
      </c>
      <c r="O75" s="2">
        <v>0</v>
      </c>
      <c r="P75" s="2">
        <v>0</v>
      </c>
      <c r="Q75" s="2">
        <v>0</v>
      </c>
      <c r="R75" s="2">
        <v>0</v>
      </c>
      <c r="S75" s="2">
        <v>0</v>
      </c>
      <c r="T75" s="2">
        <v>0</v>
      </c>
      <c r="U75" s="2">
        <v>0</v>
      </c>
      <c r="V75" s="2">
        <v>0</v>
      </c>
      <c r="W75" s="2">
        <v>0</v>
      </c>
      <c r="X75" s="2">
        <v>0</v>
      </c>
      <c r="Y75" s="2">
        <v>0</v>
      </c>
      <c r="Z75" s="2">
        <v>0</v>
      </c>
      <c r="AA75" s="2">
        <v>0</v>
      </c>
      <c r="AB75" s="2">
        <v>0</v>
      </c>
      <c r="AC75" s="2">
        <v>0</v>
      </c>
      <c r="AD75" s="2">
        <v>0</v>
      </c>
      <c r="AE75" s="2">
        <v>0</v>
      </c>
      <c r="AF75" s="2">
        <v>0</v>
      </c>
      <c r="AG75" s="2">
        <v>0</v>
      </c>
    </row>
    <row r="76" spans="1:33" x14ac:dyDescent="0.35">
      <c r="A76" s="1" t="s">
        <v>66</v>
      </c>
      <c r="B76" s="1" t="s">
        <v>241</v>
      </c>
      <c r="C76" s="1" t="s">
        <v>248</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c r="AB76" s="2">
        <v>0</v>
      </c>
      <c r="AC76" s="2">
        <v>0</v>
      </c>
      <c r="AD76" s="2">
        <v>0</v>
      </c>
      <c r="AE76" s="2">
        <v>0</v>
      </c>
      <c r="AF76" s="2">
        <v>0</v>
      </c>
      <c r="AG76" s="2">
        <v>0</v>
      </c>
    </row>
    <row r="77" spans="1:33" x14ac:dyDescent="0.35">
      <c r="A77" s="1" t="s">
        <v>66</v>
      </c>
      <c r="B77" s="1" t="s">
        <v>241</v>
      </c>
      <c r="C77" s="1" t="s">
        <v>249</v>
      </c>
      <c r="D77" s="2">
        <v>0</v>
      </c>
      <c r="E77" s="2">
        <v>0</v>
      </c>
      <c r="F77" s="2">
        <v>0</v>
      </c>
      <c r="G77" s="2">
        <v>0</v>
      </c>
      <c r="H77" s="2">
        <v>8.4647394327603907E-3</v>
      </c>
      <c r="I77" s="2">
        <v>8.8873173630848509E-3</v>
      </c>
      <c r="J77" s="2">
        <v>8.6990959875868305E-3</v>
      </c>
      <c r="K77" s="2">
        <v>8.8032548646278901E-3</v>
      </c>
      <c r="L77" s="2">
        <v>1.26913106870722E-2</v>
      </c>
      <c r="M77" s="2">
        <v>1.16318929590853E-2</v>
      </c>
      <c r="N77" s="2">
        <v>9.4682847164532704E-3</v>
      </c>
      <c r="O77" s="2">
        <v>3.5706247758522801E-3</v>
      </c>
      <c r="P77" s="2">
        <v>8.1352661862209102E-2</v>
      </c>
      <c r="Q77" s="2">
        <v>3.3128683153840301E-2</v>
      </c>
      <c r="R77" s="2">
        <v>1.86495336408804E-2</v>
      </c>
      <c r="S77" s="2">
        <v>4.7413328866577002E-2</v>
      </c>
      <c r="T77" s="2">
        <v>2.0316729400224099E-2</v>
      </c>
      <c r="U77" s="2">
        <v>2.9332385652327101E-2</v>
      </c>
      <c r="V77" s="2">
        <v>3.81827399040673E-2</v>
      </c>
      <c r="W77" s="2">
        <v>1.6450715761983901E-2</v>
      </c>
      <c r="X77" s="2">
        <v>2.4016023186847198E-2</v>
      </c>
      <c r="Y77" s="2">
        <v>0.104862875630637</v>
      </c>
      <c r="Z77" s="2">
        <v>9.7876760192132303E-2</v>
      </c>
      <c r="AA77" s="2">
        <v>0.14860184544345201</v>
      </c>
      <c r="AB77" s="2">
        <v>0.120325048527762</v>
      </c>
      <c r="AC77" s="2">
        <v>0.14511488580048101</v>
      </c>
      <c r="AD77" s="2">
        <v>0.207616507606701</v>
      </c>
      <c r="AE77" s="2">
        <v>0.148482706524802</v>
      </c>
      <c r="AF77" s="2">
        <v>0.186597410000652</v>
      </c>
      <c r="AG77" s="2">
        <v>0.226356035981366</v>
      </c>
    </row>
    <row r="78" spans="1:33" x14ac:dyDescent="0.35">
      <c r="A78" s="1" t="s">
        <v>66</v>
      </c>
      <c r="B78" s="1" t="s">
        <v>239</v>
      </c>
      <c r="C78" s="1" t="s">
        <v>250</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c r="AB78" s="2">
        <v>0</v>
      </c>
      <c r="AC78" s="2">
        <v>0</v>
      </c>
      <c r="AD78" s="2">
        <v>0</v>
      </c>
      <c r="AE78" s="2">
        <v>0</v>
      </c>
      <c r="AF78" s="2">
        <v>0</v>
      </c>
      <c r="AG78" s="2">
        <v>0</v>
      </c>
    </row>
    <row r="79" spans="1:33" x14ac:dyDescent="0.35">
      <c r="A79" s="1" t="s">
        <v>66</v>
      </c>
      <c r="B79" s="1" t="s">
        <v>241</v>
      </c>
      <c r="C79" s="1" t="s">
        <v>251</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c r="AB79" s="2">
        <v>0</v>
      </c>
      <c r="AC79" s="2">
        <v>0</v>
      </c>
      <c r="AD79" s="2">
        <v>0</v>
      </c>
      <c r="AE79" s="2">
        <v>0</v>
      </c>
      <c r="AF79" s="2">
        <v>0</v>
      </c>
      <c r="AG79" s="2">
        <v>0</v>
      </c>
    </row>
    <row r="80" spans="1:33" x14ac:dyDescent="0.35">
      <c r="A80" s="1" t="s">
        <v>66</v>
      </c>
      <c r="B80" s="1" t="s">
        <v>241</v>
      </c>
      <c r="C80" s="1" t="s">
        <v>252</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c r="AB80" s="2">
        <v>0</v>
      </c>
      <c r="AC80" s="2">
        <v>0</v>
      </c>
      <c r="AD80" s="2">
        <v>0</v>
      </c>
      <c r="AE80" s="2">
        <v>0</v>
      </c>
      <c r="AF80" s="2">
        <v>0</v>
      </c>
      <c r="AG80" s="2">
        <v>0</v>
      </c>
    </row>
    <row r="81" spans="1:33" x14ac:dyDescent="0.35">
      <c r="A81" s="1" t="s">
        <v>66</v>
      </c>
      <c r="B81" s="1" t="s">
        <v>241</v>
      </c>
      <c r="C81" s="1" t="s">
        <v>253</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c r="AB81" s="2">
        <v>0</v>
      </c>
      <c r="AC81" s="2">
        <v>0</v>
      </c>
      <c r="AD81" s="2">
        <v>0</v>
      </c>
      <c r="AE81" s="2">
        <v>0</v>
      </c>
      <c r="AF81" s="2">
        <v>0</v>
      </c>
      <c r="AG81" s="2">
        <v>0</v>
      </c>
    </row>
    <row r="82" spans="1:33" x14ac:dyDescent="0.35">
      <c r="A82" s="1" t="s">
        <v>66</v>
      </c>
      <c r="B82" s="1" t="s">
        <v>241</v>
      </c>
      <c r="C82" s="1" t="s">
        <v>254</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c r="AB82" s="2">
        <v>0</v>
      </c>
      <c r="AC82" s="2">
        <v>0</v>
      </c>
      <c r="AD82" s="2">
        <v>0</v>
      </c>
      <c r="AE82" s="2">
        <v>0</v>
      </c>
      <c r="AF82" s="2">
        <v>0</v>
      </c>
      <c r="AG82" s="2">
        <v>0</v>
      </c>
    </row>
    <row r="83" spans="1:33" x14ac:dyDescent="0.35">
      <c r="A83" s="1" t="s">
        <v>66</v>
      </c>
      <c r="B83" s="1" t="s">
        <v>241</v>
      </c>
      <c r="C83" s="1" t="s">
        <v>255</v>
      </c>
      <c r="D83" s="2">
        <v>0</v>
      </c>
      <c r="E83" s="2">
        <v>0</v>
      </c>
      <c r="F83" s="2">
        <v>0</v>
      </c>
      <c r="G83" s="2">
        <v>0</v>
      </c>
      <c r="H83" s="2">
        <v>0</v>
      </c>
      <c r="I83" s="2">
        <v>0</v>
      </c>
      <c r="J83" s="2">
        <v>0</v>
      </c>
      <c r="K83" s="2">
        <v>0</v>
      </c>
      <c r="L83" s="2">
        <v>0</v>
      </c>
      <c r="M83" s="2">
        <v>0</v>
      </c>
      <c r="N83" s="2">
        <v>0</v>
      </c>
      <c r="O83" s="2">
        <v>0</v>
      </c>
      <c r="P83" s="2">
        <v>0</v>
      </c>
      <c r="Q83" s="2">
        <v>0</v>
      </c>
      <c r="R83" s="2">
        <v>0</v>
      </c>
      <c r="S83" s="2">
        <v>0</v>
      </c>
      <c r="T83" s="2">
        <v>0</v>
      </c>
      <c r="U83" s="2">
        <v>0</v>
      </c>
      <c r="V83" s="2">
        <v>0</v>
      </c>
      <c r="W83" s="2">
        <v>0</v>
      </c>
      <c r="X83" s="2">
        <v>0</v>
      </c>
      <c r="Y83" s="2">
        <v>0</v>
      </c>
      <c r="Z83" s="2">
        <v>0</v>
      </c>
      <c r="AA83" s="2">
        <v>0</v>
      </c>
      <c r="AB83" s="2">
        <v>0</v>
      </c>
      <c r="AC83" s="2">
        <v>0</v>
      </c>
      <c r="AD83" s="2">
        <v>0</v>
      </c>
      <c r="AE83" s="2">
        <v>0</v>
      </c>
      <c r="AF83" s="2">
        <v>0</v>
      </c>
      <c r="AG83" s="2">
        <v>0</v>
      </c>
    </row>
    <row r="84" spans="1:33" x14ac:dyDescent="0.35">
      <c r="A84" s="1" t="s">
        <v>66</v>
      </c>
      <c r="B84" s="1" t="s">
        <v>241</v>
      </c>
      <c r="C84" s="1" t="s">
        <v>256</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c r="AB84" s="2">
        <v>0</v>
      </c>
      <c r="AC84" s="2">
        <v>0</v>
      </c>
      <c r="AD84" s="2">
        <v>0</v>
      </c>
      <c r="AE84" s="2">
        <v>0</v>
      </c>
      <c r="AF84" s="2">
        <v>0</v>
      </c>
      <c r="AG84" s="2">
        <v>0</v>
      </c>
    </row>
    <row r="85" spans="1:33" x14ac:dyDescent="0.35">
      <c r="A85" s="1" t="s">
        <v>66</v>
      </c>
      <c r="B85" s="1" t="s">
        <v>241</v>
      </c>
      <c r="C85" s="1" t="s">
        <v>257</v>
      </c>
      <c r="D85" s="2">
        <v>0</v>
      </c>
      <c r="E85" s="2">
        <v>0</v>
      </c>
      <c r="F85" s="2">
        <v>0</v>
      </c>
      <c r="G85" s="2">
        <v>0</v>
      </c>
      <c r="H85" s="2">
        <v>0</v>
      </c>
      <c r="I85" s="2">
        <v>0</v>
      </c>
      <c r="J85" s="2">
        <v>0</v>
      </c>
      <c r="K85" s="2">
        <v>0</v>
      </c>
      <c r="L85" s="2">
        <v>0</v>
      </c>
      <c r="M85" s="2">
        <v>0</v>
      </c>
      <c r="N85" s="2">
        <v>0</v>
      </c>
      <c r="O85" s="2">
        <v>0</v>
      </c>
      <c r="P85" s="2">
        <v>0</v>
      </c>
      <c r="Q85" s="2">
        <v>0</v>
      </c>
      <c r="R85" s="2">
        <v>0</v>
      </c>
      <c r="S85" s="2">
        <v>0</v>
      </c>
      <c r="T85" s="2">
        <v>0</v>
      </c>
      <c r="U85" s="2">
        <v>0</v>
      </c>
      <c r="V85" s="2">
        <v>0</v>
      </c>
      <c r="W85" s="2">
        <v>0</v>
      </c>
      <c r="X85" s="2">
        <v>0</v>
      </c>
      <c r="Y85" s="2">
        <v>0</v>
      </c>
      <c r="Z85" s="2">
        <v>0</v>
      </c>
      <c r="AA85" s="2">
        <v>0</v>
      </c>
      <c r="AB85" s="2">
        <v>0</v>
      </c>
      <c r="AC85" s="2">
        <v>0</v>
      </c>
      <c r="AD85" s="2">
        <v>0</v>
      </c>
      <c r="AE85" s="2">
        <v>0</v>
      </c>
      <c r="AF85" s="2">
        <v>0</v>
      </c>
      <c r="AG85" s="2">
        <v>0</v>
      </c>
    </row>
    <row r="86" spans="1:33" x14ac:dyDescent="0.35">
      <c r="A86" s="59" t="s">
        <v>258</v>
      </c>
      <c r="B86" s="59"/>
      <c r="C86" s="59"/>
      <c r="D86" s="60">
        <v>0</v>
      </c>
      <c r="E86" s="60">
        <v>0</v>
      </c>
      <c r="F86" s="60">
        <v>6.7068762494050402E-2</v>
      </c>
      <c r="G86" s="60">
        <v>8.7671584959543095E-2</v>
      </c>
      <c r="H86" s="60">
        <v>0.382790965985571</v>
      </c>
      <c r="I86" s="60">
        <v>0.43356769155640601</v>
      </c>
      <c r="J86" s="60">
        <v>0.478192843403561</v>
      </c>
      <c r="K86" s="60">
        <v>0.51046903288714196</v>
      </c>
      <c r="L86" s="60">
        <v>0.65451053326975395</v>
      </c>
      <c r="M86" s="60">
        <v>0.66172398585691705</v>
      </c>
      <c r="N86" s="60">
        <v>0.74858640189797199</v>
      </c>
      <c r="O86" s="60">
        <v>0.60160926543938997</v>
      </c>
      <c r="P86" s="60">
        <v>2.6578245679277899</v>
      </c>
      <c r="Q86" s="60">
        <v>1.45096628555846</v>
      </c>
      <c r="R86" s="60">
        <v>1.12868641443825</v>
      </c>
      <c r="S86" s="60">
        <v>1.71877120510902</v>
      </c>
      <c r="T86" s="60">
        <v>1.10379443337897</v>
      </c>
      <c r="U86" s="60">
        <v>1.3852900637901</v>
      </c>
      <c r="V86" s="60">
        <v>1.6321085005809199</v>
      </c>
      <c r="W86" s="60">
        <v>1.1770388617020999</v>
      </c>
      <c r="X86" s="60">
        <v>1.35134525770758</v>
      </c>
      <c r="Y86" s="60">
        <v>3.1039325374926401</v>
      </c>
      <c r="Z86" s="60">
        <v>2.8019535512348699</v>
      </c>
      <c r="AA86" s="60">
        <v>4.0662002244698003</v>
      </c>
      <c r="AB86" s="60">
        <v>3.6920738962941999</v>
      </c>
      <c r="AC86" s="60">
        <v>4.2069454058119202</v>
      </c>
      <c r="AD86" s="60">
        <v>5.4178213642939896</v>
      </c>
      <c r="AE86" s="60">
        <v>3.8468795791179602</v>
      </c>
      <c r="AF86" s="60">
        <v>4.2184803827934196</v>
      </c>
      <c r="AG86" s="60">
        <v>5.2699706803976696</v>
      </c>
    </row>
    <row r="87" spans="1:33" x14ac:dyDescent="0.35">
      <c r="A87" s="1" t="s">
        <v>67</v>
      </c>
      <c r="B87" s="1" t="s">
        <v>151</v>
      </c>
      <c r="C87" s="1" t="s">
        <v>259</v>
      </c>
      <c r="D87" s="2">
        <v>0</v>
      </c>
      <c r="E87" s="2">
        <v>0</v>
      </c>
      <c r="F87" s="2">
        <v>0</v>
      </c>
      <c r="G87" s="2">
        <v>0</v>
      </c>
      <c r="H87" s="2">
        <v>0</v>
      </c>
      <c r="I87" s="2">
        <v>0</v>
      </c>
      <c r="J87" s="2">
        <v>0</v>
      </c>
      <c r="K87" s="2">
        <v>0</v>
      </c>
      <c r="L87" s="2">
        <v>0</v>
      </c>
      <c r="M87" s="2">
        <v>0</v>
      </c>
      <c r="N87" s="2">
        <v>0</v>
      </c>
      <c r="O87" s="2">
        <v>0</v>
      </c>
      <c r="P87" s="2">
        <v>0</v>
      </c>
      <c r="Q87" s="2">
        <v>0</v>
      </c>
      <c r="R87" s="2">
        <v>0</v>
      </c>
      <c r="S87" s="2">
        <v>0</v>
      </c>
      <c r="T87" s="2">
        <v>0</v>
      </c>
      <c r="U87" s="2">
        <v>0</v>
      </c>
      <c r="V87" s="2">
        <v>0</v>
      </c>
      <c r="W87" s="2">
        <v>0</v>
      </c>
      <c r="X87" s="2">
        <v>0</v>
      </c>
      <c r="Y87" s="2">
        <v>0</v>
      </c>
      <c r="Z87" s="2">
        <v>0</v>
      </c>
      <c r="AA87" s="2">
        <v>0</v>
      </c>
      <c r="AB87" s="2">
        <v>0</v>
      </c>
      <c r="AC87" s="2">
        <v>0</v>
      </c>
      <c r="AD87" s="2">
        <v>0</v>
      </c>
      <c r="AE87" s="2">
        <v>0</v>
      </c>
      <c r="AF87" s="2">
        <v>0</v>
      </c>
      <c r="AG87" s="2">
        <v>0</v>
      </c>
    </row>
    <row r="88" spans="1:33" x14ac:dyDescent="0.35">
      <c r="A88" s="1" t="s">
        <v>67</v>
      </c>
      <c r="B88" s="1" t="s">
        <v>151</v>
      </c>
      <c r="C88" s="1" t="s">
        <v>260</v>
      </c>
      <c r="D88" s="2">
        <v>0</v>
      </c>
      <c r="E88" s="2">
        <v>0</v>
      </c>
      <c r="F88" s="2">
        <v>0</v>
      </c>
      <c r="G88" s="2">
        <v>0</v>
      </c>
      <c r="H88" s="2">
        <v>0</v>
      </c>
      <c r="I88" s="2">
        <v>0</v>
      </c>
      <c r="J88" s="2">
        <v>0</v>
      </c>
      <c r="K88" s="2">
        <v>0</v>
      </c>
      <c r="L88" s="2">
        <v>0</v>
      </c>
      <c r="M88" s="2">
        <v>0</v>
      </c>
      <c r="N88" s="2">
        <v>0</v>
      </c>
      <c r="O88" s="2">
        <v>0</v>
      </c>
      <c r="P88" s="2">
        <v>0</v>
      </c>
      <c r="Q88" s="2">
        <v>0</v>
      </c>
      <c r="R88" s="2">
        <v>0</v>
      </c>
      <c r="S88" s="2">
        <v>0</v>
      </c>
      <c r="T88" s="2">
        <v>0</v>
      </c>
      <c r="U88" s="2">
        <v>0</v>
      </c>
      <c r="V88" s="2">
        <v>0</v>
      </c>
      <c r="W88" s="2">
        <v>0</v>
      </c>
      <c r="X88" s="2">
        <v>0</v>
      </c>
      <c r="Y88" s="2">
        <v>0</v>
      </c>
      <c r="Z88" s="2">
        <v>0</v>
      </c>
      <c r="AA88" s="2">
        <v>0</v>
      </c>
      <c r="AB88" s="2">
        <v>0</v>
      </c>
      <c r="AC88" s="2">
        <v>0</v>
      </c>
      <c r="AD88" s="2">
        <v>0</v>
      </c>
      <c r="AE88" s="2">
        <v>0</v>
      </c>
      <c r="AF88" s="2">
        <v>0</v>
      </c>
      <c r="AG88" s="2">
        <v>0</v>
      </c>
    </row>
    <row r="89" spans="1:33" x14ac:dyDescent="0.35">
      <c r="A89" s="1" t="s">
        <v>67</v>
      </c>
      <c r="B89" s="1" t="s">
        <v>151</v>
      </c>
      <c r="C89" s="1" t="s">
        <v>261</v>
      </c>
      <c r="D89" s="2">
        <v>0</v>
      </c>
      <c r="E89" s="2">
        <v>0</v>
      </c>
      <c r="F89" s="2">
        <v>0</v>
      </c>
      <c r="G89" s="2">
        <v>0</v>
      </c>
      <c r="H89" s="2">
        <v>0</v>
      </c>
      <c r="I89" s="2">
        <v>0</v>
      </c>
      <c r="J89" s="2">
        <v>0</v>
      </c>
      <c r="K89" s="2">
        <v>0</v>
      </c>
      <c r="L89" s="2">
        <v>0</v>
      </c>
      <c r="M89" s="2">
        <v>0</v>
      </c>
      <c r="N89" s="2">
        <v>0</v>
      </c>
      <c r="O89" s="2">
        <v>0</v>
      </c>
      <c r="P89" s="2">
        <v>0</v>
      </c>
      <c r="Q89" s="2">
        <v>0</v>
      </c>
      <c r="R89" s="2">
        <v>0</v>
      </c>
      <c r="S89" s="2">
        <v>0</v>
      </c>
      <c r="T89" s="2">
        <v>0</v>
      </c>
      <c r="U89" s="2">
        <v>0</v>
      </c>
      <c r="V89" s="2">
        <v>0</v>
      </c>
      <c r="W89" s="2">
        <v>0</v>
      </c>
      <c r="X89" s="2">
        <v>0</v>
      </c>
      <c r="Y89" s="2">
        <v>0</v>
      </c>
      <c r="Z89" s="2">
        <v>0</v>
      </c>
      <c r="AA89" s="2">
        <v>0</v>
      </c>
      <c r="AB89" s="2">
        <v>0</v>
      </c>
      <c r="AC89" s="2">
        <v>0</v>
      </c>
      <c r="AD89" s="2">
        <v>0</v>
      </c>
      <c r="AE89" s="2">
        <v>0</v>
      </c>
      <c r="AF89" s="2">
        <v>0</v>
      </c>
      <c r="AG89" s="2">
        <v>0</v>
      </c>
    </row>
    <row r="90" spans="1:33" x14ac:dyDescent="0.35">
      <c r="A90" s="1" t="s">
        <v>67</v>
      </c>
      <c r="B90" s="1" t="s">
        <v>151</v>
      </c>
      <c r="C90" s="1" t="s">
        <v>262</v>
      </c>
      <c r="D90" s="2">
        <v>0</v>
      </c>
      <c r="E90" s="2">
        <v>0</v>
      </c>
      <c r="F90" s="2">
        <v>0</v>
      </c>
      <c r="G90" s="2">
        <v>0</v>
      </c>
      <c r="H90" s="2">
        <v>0</v>
      </c>
      <c r="I90" s="2">
        <v>0</v>
      </c>
      <c r="J90" s="2">
        <v>0</v>
      </c>
      <c r="K90" s="2">
        <v>0</v>
      </c>
      <c r="L90" s="2">
        <v>0</v>
      </c>
      <c r="M90" s="2">
        <v>0</v>
      </c>
      <c r="N90" s="2">
        <v>0</v>
      </c>
      <c r="O90" s="2">
        <v>0</v>
      </c>
      <c r="P90" s="2">
        <v>0</v>
      </c>
      <c r="Q90" s="2">
        <v>0</v>
      </c>
      <c r="R90" s="2">
        <v>0</v>
      </c>
      <c r="S90" s="2">
        <v>0</v>
      </c>
      <c r="T90" s="2">
        <v>0</v>
      </c>
      <c r="U90" s="2">
        <v>0</v>
      </c>
      <c r="V90" s="2">
        <v>0</v>
      </c>
      <c r="W90" s="2">
        <v>0</v>
      </c>
      <c r="X90" s="2">
        <v>0</v>
      </c>
      <c r="Y90" s="2">
        <v>0</v>
      </c>
      <c r="Z90" s="2">
        <v>0</v>
      </c>
      <c r="AA90" s="2">
        <v>0</v>
      </c>
      <c r="AB90" s="2">
        <v>0</v>
      </c>
      <c r="AC90" s="2">
        <v>0</v>
      </c>
      <c r="AD90" s="2">
        <v>0</v>
      </c>
      <c r="AE90" s="2">
        <v>0</v>
      </c>
      <c r="AF90" s="2">
        <v>0</v>
      </c>
      <c r="AG90" s="2">
        <v>0</v>
      </c>
    </row>
    <row r="91" spans="1:33" x14ac:dyDescent="0.35">
      <c r="A91" s="1" t="s">
        <v>67</v>
      </c>
      <c r="B91" s="1" t="s">
        <v>151</v>
      </c>
      <c r="C91" s="1" t="s">
        <v>263</v>
      </c>
      <c r="D91" s="2">
        <v>0</v>
      </c>
      <c r="E91" s="2">
        <v>0</v>
      </c>
      <c r="F91" s="2">
        <v>0</v>
      </c>
      <c r="G91" s="2">
        <v>0</v>
      </c>
      <c r="H91" s="2">
        <v>0</v>
      </c>
      <c r="I91" s="2">
        <v>0</v>
      </c>
      <c r="J91" s="2">
        <v>0</v>
      </c>
      <c r="K91" s="2">
        <v>0</v>
      </c>
      <c r="L91" s="2">
        <v>0</v>
      </c>
      <c r="M91" s="2">
        <v>0</v>
      </c>
      <c r="N91" s="2">
        <v>0</v>
      </c>
      <c r="O91" s="2">
        <v>0</v>
      </c>
      <c r="P91" s="2">
        <v>0</v>
      </c>
      <c r="Q91" s="2">
        <v>0</v>
      </c>
      <c r="R91" s="2">
        <v>0</v>
      </c>
      <c r="S91" s="2">
        <v>0</v>
      </c>
      <c r="T91" s="2">
        <v>0</v>
      </c>
      <c r="U91" s="2">
        <v>0</v>
      </c>
      <c r="V91" s="2">
        <v>0</v>
      </c>
      <c r="W91" s="2">
        <v>0</v>
      </c>
      <c r="X91" s="2">
        <v>0</v>
      </c>
      <c r="Y91" s="2">
        <v>0</v>
      </c>
      <c r="Z91" s="2">
        <v>0</v>
      </c>
      <c r="AA91" s="2">
        <v>0</v>
      </c>
      <c r="AB91" s="2">
        <v>0</v>
      </c>
      <c r="AC91" s="2">
        <v>0</v>
      </c>
      <c r="AD91" s="2">
        <v>0</v>
      </c>
      <c r="AE91" s="2">
        <v>0</v>
      </c>
      <c r="AF91" s="2">
        <v>0</v>
      </c>
      <c r="AG91" s="2">
        <v>0</v>
      </c>
    </row>
    <row r="92" spans="1:33" x14ac:dyDescent="0.35">
      <c r="A92" s="1" t="s">
        <v>67</v>
      </c>
      <c r="B92" s="1" t="s">
        <v>151</v>
      </c>
      <c r="C92" s="1" t="s">
        <v>264</v>
      </c>
      <c r="D92" s="2">
        <v>415.83000734000001</v>
      </c>
      <c r="E92" s="2">
        <v>415.83000734000001</v>
      </c>
      <c r="F92" s="2">
        <v>338.377147448409</v>
      </c>
      <c r="G92" s="2">
        <v>421.57992915972602</v>
      </c>
      <c r="H92" s="2">
        <v>402.63404790686502</v>
      </c>
      <c r="I92" s="2">
        <v>216.43084693961799</v>
      </c>
      <c r="J92" s="2">
        <v>184.49370392067701</v>
      </c>
      <c r="K92" s="2">
        <v>197.063425130186</v>
      </c>
      <c r="L92" s="2">
        <v>204.53331510065701</v>
      </c>
      <c r="M92" s="2">
        <v>208.79055593659001</v>
      </c>
      <c r="N92" s="2">
        <v>403.710495894872</v>
      </c>
      <c r="O92" s="2">
        <v>409.44399162790103</v>
      </c>
      <c r="P92" s="2">
        <v>464.94363303249202</v>
      </c>
      <c r="Q92" s="2">
        <v>376.86802421767601</v>
      </c>
      <c r="R92" s="2">
        <v>156.99988448117099</v>
      </c>
      <c r="S92" s="2">
        <v>146.99892013166399</v>
      </c>
      <c r="T92" s="2">
        <v>139.34877225702201</v>
      </c>
      <c r="U92" s="2">
        <v>146.57706387006999</v>
      </c>
      <c r="V92" s="2">
        <v>133.31661614707801</v>
      </c>
      <c r="W92" s="2">
        <v>164.05818619540099</v>
      </c>
      <c r="X92" s="2">
        <v>212.19902316181</v>
      </c>
      <c r="Y92" s="2">
        <v>207.97646314843701</v>
      </c>
      <c r="Z92" s="2">
        <v>208.258349204561</v>
      </c>
      <c r="AA92" s="2">
        <v>217.54543124316999</v>
      </c>
      <c r="AB92" s="2">
        <v>214.129154700915</v>
      </c>
      <c r="AC92" s="2">
        <v>204.418159196868</v>
      </c>
      <c r="AD92" s="2">
        <v>210.39233904420101</v>
      </c>
      <c r="AE92" s="2">
        <v>188.44710232717699</v>
      </c>
      <c r="AF92" s="2">
        <v>182.135624658392</v>
      </c>
      <c r="AG92" s="2">
        <v>180.67105029807399</v>
      </c>
    </row>
    <row r="93" spans="1:33" x14ac:dyDescent="0.35">
      <c r="A93" s="1" t="s">
        <v>67</v>
      </c>
      <c r="B93" s="1" t="s">
        <v>265</v>
      </c>
      <c r="C93" s="1" t="s">
        <v>266</v>
      </c>
      <c r="D93" s="2">
        <v>4.4886384162636004</v>
      </c>
      <c r="E93" s="2">
        <v>10.7453169905781</v>
      </c>
      <c r="F93" s="2">
        <v>4.4886384162636004</v>
      </c>
      <c r="G93" s="2">
        <v>6.6151038223675398</v>
      </c>
      <c r="H93" s="2">
        <v>7.6658521707512</v>
      </c>
      <c r="I93" s="2">
        <v>8.1200567318220802</v>
      </c>
      <c r="J93" s="2">
        <v>8.2239149261158495</v>
      </c>
      <c r="K93" s="2">
        <v>9.2698646292864204</v>
      </c>
      <c r="L93" s="2">
        <v>9.9884396894130596</v>
      </c>
      <c r="M93" s="2">
        <v>12.6185713843202</v>
      </c>
      <c r="N93" s="2">
        <v>15.4022694860515</v>
      </c>
      <c r="O93" s="2">
        <v>10.647248428206799</v>
      </c>
      <c r="P93" s="2">
        <v>9.2910401389439699</v>
      </c>
      <c r="Q93" s="2">
        <v>7.82545427228865</v>
      </c>
      <c r="R93" s="2">
        <v>7.6341828705724701</v>
      </c>
      <c r="S93" s="2">
        <v>9.2255429777175504</v>
      </c>
      <c r="T93" s="2">
        <v>9.5295130458549195</v>
      </c>
      <c r="U93" s="2">
        <v>10.3013424416596</v>
      </c>
      <c r="V93" s="2">
        <v>10.213251235471599</v>
      </c>
      <c r="W93" s="2">
        <v>9.0562676044149306</v>
      </c>
      <c r="X93" s="2">
        <v>9.1098152325477102</v>
      </c>
      <c r="Y93" s="2">
        <v>10.1991266555561</v>
      </c>
      <c r="Z93" s="2">
        <v>9.4632693806289794</v>
      </c>
      <c r="AA93" s="2">
        <v>10.856349391979499</v>
      </c>
      <c r="AB93" s="2">
        <v>11.255763975829501</v>
      </c>
      <c r="AC93" s="2">
        <v>10.654141897559199</v>
      </c>
      <c r="AD93" s="2">
        <v>9.0798943901925604</v>
      </c>
      <c r="AE93" s="2">
        <v>8.5332650698817094</v>
      </c>
      <c r="AF93" s="2">
        <v>8.2863039690062106</v>
      </c>
      <c r="AG93" s="2">
        <v>7.0538032428287298</v>
      </c>
    </row>
    <row r="94" spans="1:33" x14ac:dyDescent="0.35">
      <c r="A94" s="1" t="s">
        <v>67</v>
      </c>
      <c r="B94" s="1" t="s">
        <v>151</v>
      </c>
      <c r="C94" s="1" t="s">
        <v>267</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c r="AB94" s="2">
        <v>0</v>
      </c>
      <c r="AC94" s="2">
        <v>0</v>
      </c>
      <c r="AD94" s="2">
        <v>0</v>
      </c>
      <c r="AE94" s="2">
        <v>0</v>
      </c>
      <c r="AF94" s="2">
        <v>0</v>
      </c>
      <c r="AG94" s="2">
        <v>0</v>
      </c>
    </row>
    <row r="95" spans="1:33" x14ac:dyDescent="0.35">
      <c r="A95" s="1" t="s">
        <v>67</v>
      </c>
      <c r="B95" s="1" t="s">
        <v>151</v>
      </c>
      <c r="C95" s="1" t="s">
        <v>268</v>
      </c>
      <c r="D95" s="2">
        <v>4.7273102163276799E-2</v>
      </c>
      <c r="E95" s="2">
        <v>4.7273102163276799E-2</v>
      </c>
      <c r="F95" s="2">
        <v>3.9346782666665303E-2</v>
      </c>
      <c r="G95" s="2">
        <v>12.8220350778011</v>
      </c>
      <c r="H95" s="2">
        <v>12.177399271831099</v>
      </c>
      <c r="I95" s="2">
        <v>12.165793903307399</v>
      </c>
      <c r="J95" s="2">
        <v>13.577373270512</v>
      </c>
      <c r="K95" s="2">
        <v>13.353096482624601</v>
      </c>
      <c r="L95" s="2">
        <v>13.237969961625399</v>
      </c>
      <c r="M95" s="2">
        <v>13.0623002812048</v>
      </c>
      <c r="N95" s="2">
        <v>24.469873323473699</v>
      </c>
      <c r="O95" s="2">
        <v>24.420938472945799</v>
      </c>
      <c r="P95" s="2">
        <v>25.102253548151499</v>
      </c>
      <c r="Q95" s="2">
        <v>23.964321606410099</v>
      </c>
      <c r="R95" s="2">
        <v>21.464979782766601</v>
      </c>
      <c r="S95" s="2">
        <v>24.219697550535901</v>
      </c>
      <c r="T95" s="2">
        <v>23.853614045276899</v>
      </c>
      <c r="U95" s="2">
        <v>15.606945689548301</v>
      </c>
      <c r="V95" s="2">
        <v>14.913324783850101</v>
      </c>
      <c r="W95" s="2">
        <v>16.457855658377301</v>
      </c>
      <c r="X95" s="2">
        <v>16.458290764245898</v>
      </c>
      <c r="Y95" s="2">
        <v>14.9584662456042</v>
      </c>
      <c r="Z95" s="2">
        <v>14.0527608311917</v>
      </c>
      <c r="AA95" s="2">
        <v>15.1070630112181</v>
      </c>
      <c r="AB95" s="2">
        <v>14.287150238018</v>
      </c>
      <c r="AC95" s="2">
        <v>13.4586575411192</v>
      </c>
      <c r="AD95" s="2">
        <v>15.5440877597438</v>
      </c>
      <c r="AE95" s="2">
        <v>15.068844406620901</v>
      </c>
      <c r="AF95" s="2">
        <v>15.0255230639034</v>
      </c>
      <c r="AG95" s="2">
        <v>18.319805228596501</v>
      </c>
    </row>
    <row r="96" spans="1:33" x14ac:dyDescent="0.35">
      <c r="A96" s="1" t="s">
        <v>67</v>
      </c>
      <c r="B96" s="1" t="s">
        <v>151</v>
      </c>
      <c r="C96" s="1" t="s">
        <v>269</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c r="AB96" s="2">
        <v>0</v>
      </c>
      <c r="AC96" s="2">
        <v>0</v>
      </c>
      <c r="AD96" s="2">
        <v>0</v>
      </c>
      <c r="AE96" s="2">
        <v>0</v>
      </c>
      <c r="AF96" s="2">
        <v>0</v>
      </c>
      <c r="AG96" s="2">
        <v>0</v>
      </c>
    </row>
    <row r="97" spans="1:33" x14ac:dyDescent="0.35">
      <c r="A97" s="1" t="s">
        <v>67</v>
      </c>
      <c r="B97" s="1" t="s">
        <v>270</v>
      </c>
      <c r="C97" s="1" t="s">
        <v>271</v>
      </c>
      <c r="D97" s="2">
        <v>120.487938496951</v>
      </c>
      <c r="E97" s="2">
        <v>120.487938496951</v>
      </c>
      <c r="F97" s="2">
        <v>122.489755852087</v>
      </c>
      <c r="G97" s="2">
        <v>147.08464746303301</v>
      </c>
      <c r="H97" s="2">
        <v>130.95090358604199</v>
      </c>
      <c r="I97" s="2">
        <v>141.317300486584</v>
      </c>
      <c r="J97" s="2">
        <v>137.54643486616101</v>
      </c>
      <c r="K97" s="2">
        <v>134.71507918050699</v>
      </c>
      <c r="L97" s="2">
        <v>136.341823029003</v>
      </c>
      <c r="M97" s="2">
        <v>148.158870180234</v>
      </c>
      <c r="N97" s="2">
        <v>150.47151851487101</v>
      </c>
      <c r="O97" s="2">
        <v>153.791721368043</v>
      </c>
      <c r="P97" s="2">
        <v>174.74179304299699</v>
      </c>
      <c r="Q97" s="2">
        <v>124.209427357594</v>
      </c>
      <c r="R97" s="2">
        <v>103.67215987997901</v>
      </c>
      <c r="S97" s="2">
        <v>115.017792925207</v>
      </c>
      <c r="T97" s="2">
        <v>118.028554578965</v>
      </c>
      <c r="U97" s="2">
        <v>113.9759372195</v>
      </c>
      <c r="V97" s="2">
        <v>112.18887367597701</v>
      </c>
      <c r="W97" s="2">
        <v>100.087157374402</v>
      </c>
      <c r="X97" s="2">
        <v>113.472134018747</v>
      </c>
      <c r="Y97" s="2">
        <v>118.44137895202699</v>
      </c>
      <c r="Z97" s="2">
        <v>118.16812748973901</v>
      </c>
      <c r="AA97" s="2">
        <v>112.365774645066</v>
      </c>
      <c r="AB97" s="2">
        <v>111.981955462588</v>
      </c>
      <c r="AC97" s="2">
        <v>101.56644234831001</v>
      </c>
      <c r="AD97" s="2">
        <v>114.07918497656701</v>
      </c>
      <c r="AE97" s="2">
        <v>90.587956585895498</v>
      </c>
      <c r="AF97" s="2">
        <v>97.481290042307606</v>
      </c>
      <c r="AG97" s="2">
        <v>102.49275995879201</v>
      </c>
    </row>
    <row r="98" spans="1:33" x14ac:dyDescent="0.35">
      <c r="A98" s="1" t="s">
        <v>67</v>
      </c>
      <c r="B98" s="1" t="s">
        <v>265</v>
      </c>
      <c r="C98" s="1" t="s">
        <v>272</v>
      </c>
      <c r="D98" s="2">
        <v>0.15688259271923299</v>
      </c>
      <c r="E98" s="2">
        <v>0</v>
      </c>
      <c r="F98" s="2">
        <v>0.15688259271923299</v>
      </c>
      <c r="G98" s="2">
        <v>2.2241361543903699</v>
      </c>
      <c r="H98" s="2">
        <v>3.5313789037660501</v>
      </c>
      <c r="I98" s="2">
        <v>5.04118026566608</v>
      </c>
      <c r="J98" s="2">
        <v>5.9453941532614003</v>
      </c>
      <c r="K98" s="2">
        <v>6.6181476890531803</v>
      </c>
      <c r="L98" s="2">
        <v>8.4480602626542591</v>
      </c>
      <c r="M98" s="2">
        <v>9.6262218397386192</v>
      </c>
      <c r="N98" s="2">
        <v>11.495680868733</v>
      </c>
      <c r="O98" s="2">
        <v>12.4414059715196</v>
      </c>
      <c r="P98" s="2">
        <v>13.148231252700599</v>
      </c>
      <c r="Q98" s="2">
        <v>13.9789599425498</v>
      </c>
      <c r="R98" s="2">
        <v>14.919571561667</v>
      </c>
      <c r="S98" s="2">
        <v>16.804655258429701</v>
      </c>
      <c r="T98" s="2">
        <v>17.960074300741098</v>
      </c>
      <c r="U98" s="2">
        <v>19.4523177803941</v>
      </c>
      <c r="V98" s="2">
        <v>24.2053545133593</v>
      </c>
      <c r="W98" s="2">
        <v>23.108686275765599</v>
      </c>
      <c r="X98" s="2">
        <v>24.715239990059299</v>
      </c>
      <c r="Y98" s="2">
        <v>22.454863515269999</v>
      </c>
      <c r="Z98" s="2">
        <v>17.528221305918802</v>
      </c>
      <c r="AA98" s="2">
        <v>18.952557711942301</v>
      </c>
      <c r="AB98" s="2">
        <v>18.151584954934201</v>
      </c>
      <c r="AC98" s="2">
        <v>15.126702783176899</v>
      </c>
      <c r="AD98" s="2">
        <v>14.4098007659845</v>
      </c>
      <c r="AE98" s="2">
        <v>13.9697531136205</v>
      </c>
      <c r="AF98" s="2">
        <v>13.3350833421192</v>
      </c>
      <c r="AG98" s="2">
        <v>12.1210913879301</v>
      </c>
    </row>
    <row r="99" spans="1:33" x14ac:dyDescent="0.35">
      <c r="A99" s="1" t="s">
        <v>67</v>
      </c>
      <c r="B99" s="1" t="s">
        <v>270</v>
      </c>
      <c r="C99" s="1" t="s">
        <v>273</v>
      </c>
      <c r="D99" s="2">
        <v>0</v>
      </c>
      <c r="E99" s="2">
        <v>0</v>
      </c>
      <c r="F99" s="2">
        <v>0</v>
      </c>
      <c r="G99" s="2">
        <v>0</v>
      </c>
      <c r="H99" s="2">
        <v>0</v>
      </c>
      <c r="I99" s="2">
        <v>0</v>
      </c>
      <c r="J99" s="2">
        <v>0</v>
      </c>
      <c r="K99" s="2">
        <v>0</v>
      </c>
      <c r="L99" s="2">
        <v>0</v>
      </c>
      <c r="M99" s="2">
        <v>0</v>
      </c>
      <c r="N99" s="2">
        <v>0</v>
      </c>
      <c r="O99" s="2">
        <v>0</v>
      </c>
      <c r="P99" s="2">
        <v>0</v>
      </c>
      <c r="Q99" s="2">
        <v>0</v>
      </c>
      <c r="R99" s="2">
        <v>0</v>
      </c>
      <c r="S99" s="2">
        <v>0</v>
      </c>
      <c r="T99" s="2">
        <v>0</v>
      </c>
      <c r="U99" s="2">
        <v>0</v>
      </c>
      <c r="V99" s="2">
        <v>0</v>
      </c>
      <c r="W99" s="2">
        <v>0</v>
      </c>
      <c r="X99" s="2">
        <v>0</v>
      </c>
      <c r="Y99" s="2">
        <v>0</v>
      </c>
      <c r="Z99" s="2">
        <v>0</v>
      </c>
      <c r="AA99" s="2">
        <v>0</v>
      </c>
      <c r="AB99" s="2">
        <v>0</v>
      </c>
      <c r="AC99" s="2">
        <v>0</v>
      </c>
      <c r="AD99" s="2">
        <v>0</v>
      </c>
      <c r="AE99" s="2">
        <v>0</v>
      </c>
      <c r="AF99" s="2">
        <v>0</v>
      </c>
      <c r="AG99" s="2">
        <v>0</v>
      </c>
    </row>
    <row r="100" spans="1:33" x14ac:dyDescent="0.35">
      <c r="A100" s="1" t="s">
        <v>67</v>
      </c>
      <c r="B100" s="1" t="s">
        <v>151</v>
      </c>
      <c r="C100" s="1" t="s">
        <v>274</v>
      </c>
      <c r="D100" s="2">
        <v>0</v>
      </c>
      <c r="E100" s="2">
        <v>0</v>
      </c>
      <c r="F100" s="2">
        <v>0</v>
      </c>
      <c r="G100" s="2">
        <v>0</v>
      </c>
      <c r="H100" s="2">
        <v>0</v>
      </c>
      <c r="I100" s="2">
        <v>0</v>
      </c>
      <c r="J100" s="2">
        <v>0</v>
      </c>
      <c r="K100" s="2">
        <v>0</v>
      </c>
      <c r="L100" s="2">
        <v>0</v>
      </c>
      <c r="M100" s="2">
        <v>0</v>
      </c>
      <c r="N100" s="2">
        <v>0</v>
      </c>
      <c r="O100" s="2">
        <v>0</v>
      </c>
      <c r="P100" s="2">
        <v>0</v>
      </c>
      <c r="Q100" s="2">
        <v>0</v>
      </c>
      <c r="R100" s="2">
        <v>0</v>
      </c>
      <c r="S100" s="2">
        <v>0</v>
      </c>
      <c r="T100" s="2">
        <v>0</v>
      </c>
      <c r="U100" s="2">
        <v>0</v>
      </c>
      <c r="V100" s="2">
        <v>0</v>
      </c>
      <c r="W100" s="2">
        <v>0</v>
      </c>
      <c r="X100" s="2">
        <v>0</v>
      </c>
      <c r="Y100" s="2">
        <v>0</v>
      </c>
      <c r="Z100" s="2">
        <v>0</v>
      </c>
      <c r="AA100" s="2">
        <v>0</v>
      </c>
      <c r="AB100" s="2">
        <v>0</v>
      </c>
      <c r="AC100" s="2">
        <v>0</v>
      </c>
      <c r="AD100" s="2">
        <v>0</v>
      </c>
      <c r="AE100" s="2">
        <v>0</v>
      </c>
      <c r="AF100" s="2">
        <v>0</v>
      </c>
      <c r="AG100" s="2">
        <v>0</v>
      </c>
    </row>
    <row r="101" spans="1:33" x14ac:dyDescent="0.35">
      <c r="A101" s="1" t="s">
        <v>67</v>
      </c>
      <c r="B101" s="1" t="s">
        <v>270</v>
      </c>
      <c r="C101" s="1" t="s">
        <v>275</v>
      </c>
      <c r="D101" s="2">
        <v>0</v>
      </c>
      <c r="E101" s="2">
        <v>0</v>
      </c>
      <c r="F101" s="2">
        <v>0</v>
      </c>
      <c r="G101" s="2">
        <v>0</v>
      </c>
      <c r="H101" s="2">
        <v>0</v>
      </c>
      <c r="I101" s="2">
        <v>0</v>
      </c>
      <c r="J101" s="2">
        <v>0</v>
      </c>
      <c r="K101" s="2">
        <v>0</v>
      </c>
      <c r="L101" s="2">
        <v>0</v>
      </c>
      <c r="M101" s="2">
        <v>0</v>
      </c>
      <c r="N101" s="2">
        <v>0</v>
      </c>
      <c r="O101" s="2">
        <v>0</v>
      </c>
      <c r="P101" s="2">
        <v>0</v>
      </c>
      <c r="Q101" s="2">
        <v>0</v>
      </c>
      <c r="R101" s="2">
        <v>0</v>
      </c>
      <c r="S101" s="2">
        <v>0</v>
      </c>
      <c r="T101" s="2">
        <v>0</v>
      </c>
      <c r="U101" s="2">
        <v>0</v>
      </c>
      <c r="V101" s="2">
        <v>0</v>
      </c>
      <c r="W101" s="2">
        <v>0</v>
      </c>
      <c r="X101" s="2">
        <v>0</v>
      </c>
      <c r="Y101" s="2">
        <v>0</v>
      </c>
      <c r="Z101" s="2">
        <v>0</v>
      </c>
      <c r="AA101" s="2">
        <v>0</v>
      </c>
      <c r="AB101" s="2">
        <v>0</v>
      </c>
      <c r="AC101" s="2">
        <v>0</v>
      </c>
      <c r="AD101" s="2">
        <v>0</v>
      </c>
      <c r="AE101" s="2">
        <v>0</v>
      </c>
      <c r="AF101" s="2">
        <v>0</v>
      </c>
      <c r="AG101" s="2">
        <v>0</v>
      </c>
    </row>
    <row r="102" spans="1:33" x14ac:dyDescent="0.35">
      <c r="A102" s="1" t="s">
        <v>67</v>
      </c>
      <c r="B102" s="1" t="s">
        <v>151</v>
      </c>
      <c r="C102" s="1" t="s">
        <v>276</v>
      </c>
      <c r="D102" s="2">
        <v>0</v>
      </c>
      <c r="E102" s="2">
        <v>0</v>
      </c>
      <c r="F102" s="2">
        <v>0</v>
      </c>
      <c r="G102" s="2">
        <v>0</v>
      </c>
      <c r="H102" s="2">
        <v>0</v>
      </c>
      <c r="I102" s="2">
        <v>0</v>
      </c>
      <c r="J102" s="2">
        <v>0</v>
      </c>
      <c r="K102" s="2">
        <v>0</v>
      </c>
      <c r="L102" s="2">
        <v>0</v>
      </c>
      <c r="M102" s="2">
        <v>0</v>
      </c>
      <c r="N102" s="2">
        <v>0</v>
      </c>
      <c r="O102" s="2">
        <v>0</v>
      </c>
      <c r="P102" s="2">
        <v>0</v>
      </c>
      <c r="Q102" s="2">
        <v>0</v>
      </c>
      <c r="R102" s="2">
        <v>0</v>
      </c>
      <c r="S102" s="2">
        <v>0</v>
      </c>
      <c r="T102" s="2">
        <v>0</v>
      </c>
      <c r="U102" s="2">
        <v>0</v>
      </c>
      <c r="V102" s="2">
        <v>0</v>
      </c>
      <c r="W102" s="2">
        <v>0</v>
      </c>
      <c r="X102" s="2">
        <v>0</v>
      </c>
      <c r="Y102" s="2">
        <v>0</v>
      </c>
      <c r="Z102" s="2">
        <v>0</v>
      </c>
      <c r="AA102" s="2">
        <v>0</v>
      </c>
      <c r="AB102" s="2">
        <v>0</v>
      </c>
      <c r="AC102" s="2">
        <v>0</v>
      </c>
      <c r="AD102" s="2">
        <v>0</v>
      </c>
      <c r="AE102" s="2">
        <v>0</v>
      </c>
      <c r="AF102" s="2">
        <v>0</v>
      </c>
      <c r="AG102" s="2">
        <v>0</v>
      </c>
    </row>
    <row r="103" spans="1:33" x14ac:dyDescent="0.35">
      <c r="A103" s="1" t="s">
        <v>67</v>
      </c>
      <c r="B103" s="1" t="s">
        <v>151</v>
      </c>
      <c r="C103" s="1" t="s">
        <v>277</v>
      </c>
      <c r="D103" s="2">
        <v>0</v>
      </c>
      <c r="E103" s="2">
        <v>0</v>
      </c>
      <c r="F103" s="2">
        <v>0</v>
      </c>
      <c r="G103" s="2">
        <v>0</v>
      </c>
      <c r="H103" s="2">
        <v>0</v>
      </c>
      <c r="I103" s="2">
        <v>0</v>
      </c>
      <c r="J103" s="2">
        <v>0</v>
      </c>
      <c r="K103" s="2">
        <v>0</v>
      </c>
      <c r="L103" s="2">
        <v>0</v>
      </c>
      <c r="M103" s="2">
        <v>0</v>
      </c>
      <c r="N103" s="2">
        <v>0</v>
      </c>
      <c r="O103" s="2">
        <v>0</v>
      </c>
      <c r="P103" s="2">
        <v>0</v>
      </c>
      <c r="Q103" s="2">
        <v>0</v>
      </c>
      <c r="R103" s="2">
        <v>0</v>
      </c>
      <c r="S103" s="2">
        <v>0</v>
      </c>
      <c r="T103" s="2">
        <v>0</v>
      </c>
      <c r="U103" s="2">
        <v>0</v>
      </c>
      <c r="V103" s="2">
        <v>0</v>
      </c>
      <c r="W103" s="2">
        <v>0</v>
      </c>
      <c r="X103" s="2">
        <v>0</v>
      </c>
      <c r="Y103" s="2">
        <v>0</v>
      </c>
      <c r="Z103" s="2">
        <v>0</v>
      </c>
      <c r="AA103" s="2">
        <v>0</v>
      </c>
      <c r="AB103" s="2">
        <v>0</v>
      </c>
      <c r="AC103" s="2">
        <v>0</v>
      </c>
      <c r="AD103" s="2">
        <v>0</v>
      </c>
      <c r="AE103" s="2">
        <v>0</v>
      </c>
      <c r="AF103" s="2">
        <v>0</v>
      </c>
      <c r="AG103" s="2">
        <v>0</v>
      </c>
    </row>
    <row r="104" spans="1:33" x14ac:dyDescent="0.35">
      <c r="A104" s="1" t="s">
        <v>67</v>
      </c>
      <c r="B104" s="1" t="s">
        <v>265</v>
      </c>
      <c r="C104" s="1" t="s">
        <v>278</v>
      </c>
      <c r="D104" s="2">
        <v>6.9590356257515102</v>
      </c>
      <c r="E104" s="2">
        <v>6.9590356257515102</v>
      </c>
      <c r="F104" s="2">
        <v>7.7371388883701897</v>
      </c>
      <c r="G104" s="2">
        <v>6.64361348421534</v>
      </c>
      <c r="H104" s="2">
        <v>6.4904141761278096</v>
      </c>
      <c r="I104" s="2">
        <v>7.2872207909215199</v>
      </c>
      <c r="J104" s="2">
        <v>7.9564072025455799</v>
      </c>
      <c r="K104" s="2">
        <v>7.4531176607993199</v>
      </c>
      <c r="L104" s="2">
        <v>7.9727644737219903</v>
      </c>
      <c r="M104" s="2">
        <v>8.9315295897135805</v>
      </c>
      <c r="N104" s="2">
        <v>6.4491312706822104</v>
      </c>
      <c r="O104" s="2">
        <v>6.7840105232751302</v>
      </c>
      <c r="P104" s="2">
        <v>6.2119388876409696</v>
      </c>
      <c r="Q104" s="2">
        <v>4.57965801988707</v>
      </c>
      <c r="R104" s="2">
        <v>4.8722303069101498</v>
      </c>
      <c r="S104" s="2">
        <v>5.4767228280840001</v>
      </c>
      <c r="T104" s="2">
        <v>4.0201012395841902</v>
      </c>
      <c r="U104" s="2">
        <v>3.2453559649399302</v>
      </c>
      <c r="V104" s="2">
        <v>3.78656619692656</v>
      </c>
      <c r="W104" s="2">
        <v>4.7910530447529096</v>
      </c>
      <c r="X104" s="2">
        <v>4.3805865387306397</v>
      </c>
      <c r="Y104" s="2">
        <v>4.4211174131367397</v>
      </c>
      <c r="Z104" s="2">
        <v>4.3730228294906102</v>
      </c>
      <c r="AA104" s="2">
        <v>3.7120771635608398</v>
      </c>
      <c r="AB104" s="2">
        <v>3.6116714163349801</v>
      </c>
      <c r="AC104" s="2">
        <v>2.5664156546478401</v>
      </c>
      <c r="AD104" s="2">
        <v>2.6472800628124902</v>
      </c>
      <c r="AE104" s="2">
        <v>2.3227020231414199</v>
      </c>
      <c r="AF104" s="2">
        <v>3.18922313393823</v>
      </c>
      <c r="AG104" s="2">
        <v>2.4014565756204398</v>
      </c>
    </row>
    <row r="105" spans="1:33" x14ac:dyDescent="0.35">
      <c r="A105" s="1" t="s">
        <v>67</v>
      </c>
      <c r="B105" s="1" t="s">
        <v>151</v>
      </c>
      <c r="C105" s="1" t="s">
        <v>279</v>
      </c>
      <c r="D105" s="2">
        <v>0</v>
      </c>
      <c r="E105" s="2">
        <v>0</v>
      </c>
      <c r="F105" s="2">
        <v>0</v>
      </c>
      <c r="G105" s="2">
        <v>0</v>
      </c>
      <c r="H105" s="2">
        <v>0</v>
      </c>
      <c r="I105" s="2">
        <v>0</v>
      </c>
      <c r="J105" s="2">
        <v>0</v>
      </c>
      <c r="K105" s="2">
        <v>0</v>
      </c>
      <c r="L105" s="2">
        <v>0</v>
      </c>
      <c r="M105" s="2">
        <v>0</v>
      </c>
      <c r="N105" s="2">
        <v>0</v>
      </c>
      <c r="O105" s="2">
        <v>0</v>
      </c>
      <c r="P105" s="2">
        <v>0</v>
      </c>
      <c r="Q105" s="2">
        <v>0</v>
      </c>
      <c r="R105" s="2">
        <v>0</v>
      </c>
      <c r="S105" s="2">
        <v>0</v>
      </c>
      <c r="T105" s="2">
        <v>0</v>
      </c>
      <c r="U105" s="2">
        <v>0</v>
      </c>
      <c r="V105" s="2">
        <v>0</v>
      </c>
      <c r="W105" s="2">
        <v>0</v>
      </c>
      <c r="X105" s="2">
        <v>0</v>
      </c>
      <c r="Y105" s="2">
        <v>0</v>
      </c>
      <c r="Z105" s="2">
        <v>0</v>
      </c>
      <c r="AA105" s="2">
        <v>0</v>
      </c>
      <c r="AB105" s="2">
        <v>0</v>
      </c>
      <c r="AC105" s="2">
        <v>0</v>
      </c>
      <c r="AD105" s="2">
        <v>0</v>
      </c>
      <c r="AE105" s="2">
        <v>0</v>
      </c>
      <c r="AF105" s="2">
        <v>0</v>
      </c>
      <c r="AG105" s="2">
        <v>0</v>
      </c>
    </row>
    <row r="106" spans="1:33" x14ac:dyDescent="0.35">
      <c r="A106" s="1" t="s">
        <v>67</v>
      </c>
      <c r="B106" s="1" t="s">
        <v>151</v>
      </c>
      <c r="C106" s="1" t="s">
        <v>280</v>
      </c>
      <c r="D106" s="2">
        <v>303.23978304011399</v>
      </c>
      <c r="E106" s="2">
        <v>303.23978304011399</v>
      </c>
      <c r="F106" s="2">
        <v>376.61569294240002</v>
      </c>
      <c r="G106" s="2">
        <v>336.93880263829402</v>
      </c>
      <c r="H106" s="2">
        <v>450.08166907947998</v>
      </c>
      <c r="I106" s="2">
        <v>388.73967048285999</v>
      </c>
      <c r="J106" s="2">
        <v>386.21095218928599</v>
      </c>
      <c r="K106" s="2">
        <v>0</v>
      </c>
      <c r="L106" s="2">
        <v>0</v>
      </c>
      <c r="M106" s="2">
        <v>0</v>
      </c>
      <c r="N106" s="2">
        <v>0</v>
      </c>
      <c r="O106" s="2">
        <v>0</v>
      </c>
      <c r="P106" s="2">
        <v>0</v>
      </c>
      <c r="Q106" s="2">
        <v>0</v>
      </c>
      <c r="R106" s="2">
        <v>0</v>
      </c>
      <c r="S106" s="2">
        <v>0</v>
      </c>
      <c r="T106" s="2">
        <v>0</v>
      </c>
      <c r="U106" s="2">
        <v>0</v>
      </c>
      <c r="V106" s="2">
        <v>0</v>
      </c>
      <c r="W106" s="2">
        <v>0</v>
      </c>
      <c r="X106" s="2">
        <v>0</v>
      </c>
      <c r="Y106" s="2">
        <v>0</v>
      </c>
      <c r="Z106" s="2">
        <v>0</v>
      </c>
      <c r="AA106" s="2">
        <v>0</v>
      </c>
      <c r="AB106" s="2">
        <v>0</v>
      </c>
      <c r="AC106" s="2">
        <v>0</v>
      </c>
      <c r="AD106" s="2">
        <v>0</v>
      </c>
      <c r="AE106" s="2">
        <v>0</v>
      </c>
      <c r="AF106" s="2">
        <v>0</v>
      </c>
      <c r="AG106" s="2">
        <v>0</v>
      </c>
    </row>
    <row r="107" spans="1:33" x14ac:dyDescent="0.35">
      <c r="A107" s="1" t="s">
        <v>67</v>
      </c>
      <c r="B107" s="1" t="s">
        <v>151</v>
      </c>
      <c r="C107" s="1" t="s">
        <v>281</v>
      </c>
      <c r="D107" s="2">
        <v>0</v>
      </c>
      <c r="E107" s="2">
        <v>0</v>
      </c>
      <c r="F107" s="2">
        <v>0</v>
      </c>
      <c r="G107" s="2">
        <v>0</v>
      </c>
      <c r="H107" s="2">
        <v>0</v>
      </c>
      <c r="I107" s="2">
        <v>0</v>
      </c>
      <c r="J107" s="2">
        <v>0</v>
      </c>
      <c r="K107" s="2">
        <v>0</v>
      </c>
      <c r="L107" s="2">
        <v>0</v>
      </c>
      <c r="M107" s="2">
        <v>0</v>
      </c>
      <c r="N107" s="2">
        <v>0</v>
      </c>
      <c r="O107" s="2">
        <v>0</v>
      </c>
      <c r="P107" s="2">
        <v>0</v>
      </c>
      <c r="Q107" s="2">
        <v>0</v>
      </c>
      <c r="R107" s="2">
        <v>0</v>
      </c>
      <c r="S107" s="2">
        <v>0</v>
      </c>
      <c r="T107" s="2">
        <v>0</v>
      </c>
      <c r="U107" s="2">
        <v>0</v>
      </c>
      <c r="V107" s="2">
        <v>0</v>
      </c>
      <c r="W107" s="2">
        <v>0</v>
      </c>
      <c r="X107" s="2">
        <v>0</v>
      </c>
      <c r="Y107" s="2">
        <v>0</v>
      </c>
      <c r="Z107" s="2">
        <v>0</v>
      </c>
      <c r="AA107" s="2">
        <v>0</v>
      </c>
      <c r="AB107" s="2">
        <v>0</v>
      </c>
      <c r="AC107" s="2">
        <v>0</v>
      </c>
      <c r="AD107" s="2">
        <v>0</v>
      </c>
      <c r="AE107" s="2">
        <v>0</v>
      </c>
      <c r="AF107" s="2">
        <v>0</v>
      </c>
      <c r="AG107" s="2">
        <v>0</v>
      </c>
    </row>
    <row r="108" spans="1:33" x14ac:dyDescent="0.35">
      <c r="A108" s="1" t="s">
        <v>67</v>
      </c>
      <c r="B108" s="1" t="s">
        <v>151</v>
      </c>
      <c r="C108" s="1" t="s">
        <v>282</v>
      </c>
      <c r="D108" s="2">
        <v>0.39281027943458702</v>
      </c>
      <c r="E108" s="2">
        <v>0.39281027943458702</v>
      </c>
      <c r="F108" s="2">
        <v>0.415162354320811</v>
      </c>
      <c r="G108" s="2">
        <v>0.42803383694361502</v>
      </c>
      <c r="H108" s="2">
        <v>0.42976842179851499</v>
      </c>
      <c r="I108" s="2">
        <v>0.43224698521397298</v>
      </c>
      <c r="J108" s="2">
        <v>0.435050714562498</v>
      </c>
      <c r="K108" s="2">
        <v>0.43838564292641902</v>
      </c>
      <c r="L108" s="2">
        <v>0.44125193631815102</v>
      </c>
      <c r="M108" s="2">
        <v>0.44424139150719999</v>
      </c>
      <c r="N108" s="2">
        <v>0.44731741769449301</v>
      </c>
      <c r="O108" s="2">
        <v>0.45119679306361599</v>
      </c>
      <c r="P108" s="2">
        <v>0.45532169357908903</v>
      </c>
      <c r="Q108" s="2">
        <v>0.45906492925612802</v>
      </c>
      <c r="R108" s="2">
        <v>0.462435783342735</v>
      </c>
      <c r="S108" s="2">
        <v>0.53264692985857598</v>
      </c>
      <c r="T108" s="2">
        <v>0.60172980205068005</v>
      </c>
      <c r="U108" s="2">
        <v>0.67176000379553402</v>
      </c>
      <c r="V108" s="2">
        <v>0.74033155702761799</v>
      </c>
      <c r="W108" s="2">
        <v>0.80981200129504305</v>
      </c>
      <c r="X108" s="2">
        <v>0.87939821599779</v>
      </c>
      <c r="Y108" s="2">
        <v>0.94783301386881602</v>
      </c>
      <c r="Z108" s="2">
        <v>1.0174616779246499</v>
      </c>
      <c r="AA108" s="2">
        <v>1.0887106546704099</v>
      </c>
      <c r="AB108" s="2">
        <v>1.16044414797927</v>
      </c>
      <c r="AC108" s="2">
        <v>1.1597102124395899</v>
      </c>
      <c r="AD108" s="2">
        <v>1.1580805404685</v>
      </c>
      <c r="AE108" s="2">
        <v>1.15036495740793</v>
      </c>
      <c r="AF108" s="2">
        <v>1.1413062803335601</v>
      </c>
      <c r="AG108" s="2">
        <v>1.1332725791704801</v>
      </c>
    </row>
    <row r="109" spans="1:33" x14ac:dyDescent="0.35">
      <c r="A109" s="1" t="s">
        <v>67</v>
      </c>
      <c r="B109" s="1" t="s">
        <v>151</v>
      </c>
      <c r="C109" s="1" t="s">
        <v>283</v>
      </c>
      <c r="D109" s="2">
        <v>0</v>
      </c>
      <c r="E109" s="2">
        <v>0</v>
      </c>
      <c r="F109" s="2">
        <v>0</v>
      </c>
      <c r="G109" s="2">
        <v>0</v>
      </c>
      <c r="H109" s="2">
        <v>0</v>
      </c>
      <c r="I109" s="2">
        <v>0</v>
      </c>
      <c r="J109" s="2">
        <v>0</v>
      </c>
      <c r="K109" s="2">
        <v>0</v>
      </c>
      <c r="L109" s="2">
        <v>0</v>
      </c>
      <c r="M109" s="2">
        <v>0</v>
      </c>
      <c r="N109" s="2">
        <v>0</v>
      </c>
      <c r="O109" s="2">
        <v>0</v>
      </c>
      <c r="P109" s="2">
        <v>0</v>
      </c>
      <c r="Q109" s="2">
        <v>0</v>
      </c>
      <c r="R109" s="2">
        <v>0</v>
      </c>
      <c r="S109" s="2">
        <v>0</v>
      </c>
      <c r="T109" s="2">
        <v>0</v>
      </c>
      <c r="U109" s="2">
        <v>0</v>
      </c>
      <c r="V109" s="2">
        <v>0</v>
      </c>
      <c r="W109" s="2">
        <v>0</v>
      </c>
      <c r="X109" s="2">
        <v>0</v>
      </c>
      <c r="Y109" s="2">
        <v>0</v>
      </c>
      <c r="Z109" s="2">
        <v>0</v>
      </c>
      <c r="AA109" s="2">
        <v>0</v>
      </c>
      <c r="AB109" s="2">
        <v>0</v>
      </c>
      <c r="AC109" s="2">
        <v>0</v>
      </c>
      <c r="AD109" s="2">
        <v>0</v>
      </c>
      <c r="AE109" s="2">
        <v>0</v>
      </c>
      <c r="AF109" s="2">
        <v>0</v>
      </c>
      <c r="AG109" s="2">
        <v>0</v>
      </c>
    </row>
    <row r="110" spans="1:33" x14ac:dyDescent="0.35">
      <c r="A110" s="1" t="s">
        <v>67</v>
      </c>
      <c r="B110" s="1" t="s">
        <v>270</v>
      </c>
      <c r="C110" s="1" t="s">
        <v>284</v>
      </c>
      <c r="D110" s="2">
        <v>2446.21803823762</v>
      </c>
      <c r="E110" s="2">
        <v>2446.21803823762</v>
      </c>
      <c r="F110" s="2">
        <v>1873.1949800145601</v>
      </c>
      <c r="G110" s="2">
        <v>1546.4915946378101</v>
      </c>
      <c r="H110" s="2">
        <v>1603.3809096586799</v>
      </c>
      <c r="I110" s="2">
        <v>1455.5166993432099</v>
      </c>
      <c r="J110" s="2">
        <v>1454.85747200634</v>
      </c>
      <c r="K110" s="2">
        <v>975.14891433928403</v>
      </c>
      <c r="L110" s="2">
        <v>994.62468172169304</v>
      </c>
      <c r="M110" s="2">
        <v>1026.5649391475999</v>
      </c>
      <c r="N110" s="2">
        <v>1358.1622985967599</v>
      </c>
      <c r="O110" s="2">
        <v>1280.8749130787201</v>
      </c>
      <c r="P110" s="2">
        <v>1294.23320691097</v>
      </c>
      <c r="Q110" s="2">
        <v>1124.2990008024799</v>
      </c>
      <c r="R110" s="2">
        <v>795.82174049803996</v>
      </c>
      <c r="S110" s="2">
        <v>954.06516052981794</v>
      </c>
      <c r="T110" s="2">
        <v>1082.82506313061</v>
      </c>
      <c r="U110" s="2">
        <v>1003.84610934215</v>
      </c>
      <c r="V110" s="2">
        <v>1118.8955298180399</v>
      </c>
      <c r="W110" s="2">
        <v>1217.01361735455</v>
      </c>
      <c r="X110" s="2">
        <v>1175.22339858603</v>
      </c>
      <c r="Y110" s="2">
        <v>965.51490396485997</v>
      </c>
      <c r="Z110" s="2">
        <v>992.13672042108306</v>
      </c>
      <c r="AA110" s="2">
        <v>992.47416174198804</v>
      </c>
      <c r="AB110" s="2">
        <v>840.21827036972002</v>
      </c>
      <c r="AC110" s="2">
        <v>774.70411298825104</v>
      </c>
      <c r="AD110" s="2">
        <v>803.42480225365296</v>
      </c>
      <c r="AE110" s="2">
        <v>807.27123368011098</v>
      </c>
      <c r="AF110" s="2">
        <v>733.56877347577301</v>
      </c>
      <c r="AG110" s="2">
        <v>684.41671706984596</v>
      </c>
    </row>
    <row r="111" spans="1:33" x14ac:dyDescent="0.35">
      <c r="A111" s="1" t="s">
        <v>67</v>
      </c>
      <c r="B111" s="1" t="s">
        <v>151</v>
      </c>
      <c r="C111" s="1" t="s">
        <v>285</v>
      </c>
      <c r="D111" s="2">
        <v>0</v>
      </c>
      <c r="E111" s="2">
        <v>0</v>
      </c>
      <c r="F111" s="2">
        <v>16.809063895345201</v>
      </c>
      <c r="G111" s="2">
        <v>8.4834947274014691</v>
      </c>
      <c r="H111" s="2">
        <v>0</v>
      </c>
      <c r="I111" s="2">
        <v>0.69397180221706101</v>
      </c>
      <c r="J111" s="2">
        <v>0</v>
      </c>
      <c r="K111" s="2">
        <v>10.0019138375407</v>
      </c>
      <c r="L111" s="2">
        <v>9.5548939348293906</v>
      </c>
      <c r="M111" s="2">
        <v>23.547734835763801</v>
      </c>
      <c r="N111" s="2">
        <v>0</v>
      </c>
      <c r="O111" s="2">
        <v>0</v>
      </c>
      <c r="P111" s="2">
        <v>0</v>
      </c>
      <c r="Q111" s="2">
        <v>8.3371729603098004</v>
      </c>
      <c r="R111" s="2">
        <v>1.4381028455217799</v>
      </c>
      <c r="S111" s="2">
        <v>17.618588647731102</v>
      </c>
      <c r="T111" s="2">
        <v>10.563792614073501</v>
      </c>
      <c r="U111" s="2">
        <v>6.0789144110679603</v>
      </c>
      <c r="V111" s="2">
        <v>7.1623766719625301</v>
      </c>
      <c r="W111" s="2">
        <v>10.4664331724225</v>
      </c>
      <c r="X111" s="2">
        <v>0</v>
      </c>
      <c r="Y111" s="2">
        <v>4.21182190202504</v>
      </c>
      <c r="Z111" s="2">
        <v>1.1591145898519699</v>
      </c>
      <c r="AA111" s="2">
        <v>5.3681406350749299</v>
      </c>
      <c r="AB111" s="2">
        <v>0</v>
      </c>
      <c r="AC111" s="2">
        <v>7.4473152409563097</v>
      </c>
      <c r="AD111" s="2">
        <v>2.1077618417971098</v>
      </c>
      <c r="AE111" s="2">
        <v>7.83113581072244</v>
      </c>
      <c r="AF111" s="2">
        <v>0.438236803595972</v>
      </c>
      <c r="AG111" s="2">
        <v>0</v>
      </c>
    </row>
    <row r="112" spans="1:33" x14ac:dyDescent="0.35">
      <c r="A112" s="1" t="s">
        <v>67</v>
      </c>
      <c r="B112" s="1" t="s">
        <v>151</v>
      </c>
      <c r="C112" s="1" t="s">
        <v>286</v>
      </c>
      <c r="D112" s="2">
        <v>0</v>
      </c>
      <c r="E112" s="2">
        <v>0</v>
      </c>
      <c r="F112" s="2">
        <v>0</v>
      </c>
      <c r="G112" s="2">
        <v>0</v>
      </c>
      <c r="H112" s="2">
        <v>0</v>
      </c>
      <c r="I112" s="2">
        <v>0</v>
      </c>
      <c r="J112" s="2">
        <v>0</v>
      </c>
      <c r="K112" s="2">
        <v>0</v>
      </c>
      <c r="L112" s="2">
        <v>0</v>
      </c>
      <c r="M112" s="2">
        <v>0</v>
      </c>
      <c r="N112" s="2">
        <v>0</v>
      </c>
      <c r="O112" s="2">
        <v>0</v>
      </c>
      <c r="P112" s="2">
        <v>0</v>
      </c>
      <c r="Q112" s="2">
        <v>0</v>
      </c>
      <c r="R112" s="2">
        <v>0</v>
      </c>
      <c r="S112" s="2">
        <v>0</v>
      </c>
      <c r="T112" s="2">
        <v>0</v>
      </c>
      <c r="U112" s="2">
        <v>0</v>
      </c>
      <c r="V112" s="2">
        <v>0</v>
      </c>
      <c r="W112" s="2">
        <v>0</v>
      </c>
      <c r="X112" s="2">
        <v>0</v>
      </c>
      <c r="Y112" s="2">
        <v>0</v>
      </c>
      <c r="Z112" s="2">
        <v>0</v>
      </c>
      <c r="AA112" s="2">
        <v>0</v>
      </c>
      <c r="AB112" s="2">
        <v>0</v>
      </c>
      <c r="AC112" s="2">
        <v>0</v>
      </c>
      <c r="AD112" s="2">
        <v>0</v>
      </c>
      <c r="AE112" s="2">
        <v>0</v>
      </c>
      <c r="AF112" s="2">
        <v>0</v>
      </c>
      <c r="AG112" s="2">
        <v>0</v>
      </c>
    </row>
    <row r="113" spans="1:33" x14ac:dyDescent="0.35">
      <c r="A113" s="1" t="s">
        <v>67</v>
      </c>
      <c r="B113" s="1" t="s">
        <v>151</v>
      </c>
      <c r="C113" s="1" t="s">
        <v>287</v>
      </c>
      <c r="D113" s="2">
        <v>1.6228798953144701</v>
      </c>
      <c r="E113" s="2">
        <v>1.6228798953144701</v>
      </c>
      <c r="F113" s="2">
        <v>1.7607340534856399</v>
      </c>
      <c r="G113" s="2">
        <v>1.8417388509881101</v>
      </c>
      <c r="H113" s="2">
        <v>1.8364765085260299</v>
      </c>
      <c r="I113" s="2">
        <v>1.22127623163319</v>
      </c>
      <c r="J113" s="2">
        <v>1.2208536436675099</v>
      </c>
      <c r="K113" s="2">
        <v>1.22191737156279</v>
      </c>
      <c r="L113" s="2">
        <v>1.22166936766148</v>
      </c>
      <c r="M113" s="2">
        <v>1.22176338619876</v>
      </c>
      <c r="N113" s="2">
        <v>1.22209267813734</v>
      </c>
      <c r="O113" s="2">
        <v>1.2245980246883199</v>
      </c>
      <c r="P113" s="2">
        <v>1.22773272366907</v>
      </c>
      <c r="Q113" s="2">
        <v>1.22980433946062</v>
      </c>
      <c r="R113" s="2">
        <v>0.74659348339679998</v>
      </c>
      <c r="S113" s="2">
        <v>0.28328637696298897</v>
      </c>
      <c r="T113" s="2">
        <v>0.282411921936637</v>
      </c>
      <c r="U113" s="2">
        <v>0.28211926248275199</v>
      </c>
      <c r="V113" s="2">
        <v>0.28132801602414598</v>
      </c>
      <c r="W113" s="2">
        <v>0.29595800838532199</v>
      </c>
      <c r="X113" s="2">
        <v>0.30503279504185199</v>
      </c>
      <c r="Y113" s="2">
        <v>0.30443110492308101</v>
      </c>
      <c r="Z113" s="2">
        <v>0.30426938479028798</v>
      </c>
      <c r="AA113" s="2">
        <v>0.30458182614121898</v>
      </c>
      <c r="AB113" s="2">
        <v>0.30498375254556898</v>
      </c>
      <c r="AC113" s="2">
        <v>0.30479086224972202</v>
      </c>
      <c r="AD113" s="2">
        <v>0.304362557730259</v>
      </c>
      <c r="AE113" s="2">
        <v>0.30233477597188002</v>
      </c>
      <c r="AF113" s="2">
        <v>0.29995400708089198</v>
      </c>
      <c r="AG113" s="2">
        <v>0.297842618668262</v>
      </c>
    </row>
    <row r="114" spans="1:33" x14ac:dyDescent="0.35">
      <c r="A114" s="1" t="s">
        <v>67</v>
      </c>
      <c r="B114" s="1" t="s">
        <v>151</v>
      </c>
      <c r="C114" s="1" t="s">
        <v>288</v>
      </c>
      <c r="D114" s="2">
        <v>0</v>
      </c>
      <c r="E114" s="2">
        <v>0</v>
      </c>
      <c r="F114" s="2">
        <v>0</v>
      </c>
      <c r="G114" s="2">
        <v>0</v>
      </c>
      <c r="H114" s="2">
        <v>0</v>
      </c>
      <c r="I114" s="2">
        <v>0</v>
      </c>
      <c r="J114" s="2">
        <v>0</v>
      </c>
      <c r="K114" s="2">
        <v>0</v>
      </c>
      <c r="L114" s="2">
        <v>0</v>
      </c>
      <c r="M114" s="2">
        <v>0</v>
      </c>
      <c r="N114" s="2">
        <v>0</v>
      </c>
      <c r="O114" s="2">
        <v>0</v>
      </c>
      <c r="P114" s="2">
        <v>0</v>
      </c>
      <c r="Q114" s="2">
        <v>0</v>
      </c>
      <c r="R114" s="2">
        <v>0</v>
      </c>
      <c r="S114" s="2">
        <v>0</v>
      </c>
      <c r="T114" s="2">
        <v>0</v>
      </c>
      <c r="U114" s="2">
        <v>0</v>
      </c>
      <c r="V114" s="2">
        <v>0</v>
      </c>
      <c r="W114" s="2">
        <v>0</v>
      </c>
      <c r="X114" s="2">
        <v>0</v>
      </c>
      <c r="Y114" s="2">
        <v>0</v>
      </c>
      <c r="Z114" s="2">
        <v>0</v>
      </c>
      <c r="AA114" s="2">
        <v>0</v>
      </c>
      <c r="AB114" s="2">
        <v>0</v>
      </c>
      <c r="AC114" s="2">
        <v>0</v>
      </c>
      <c r="AD114" s="2">
        <v>0</v>
      </c>
      <c r="AE114" s="2">
        <v>0</v>
      </c>
      <c r="AF114" s="2">
        <v>0</v>
      </c>
      <c r="AG114" s="2">
        <v>0</v>
      </c>
    </row>
    <row r="115" spans="1:33" x14ac:dyDescent="0.35">
      <c r="A115" s="59" t="s">
        <v>289</v>
      </c>
      <c r="B115" s="59"/>
      <c r="C115" s="59"/>
      <c r="D115" s="60">
        <v>3299.4432870263299</v>
      </c>
      <c r="E115" s="60">
        <v>3305.5430830079299</v>
      </c>
      <c r="F115" s="60">
        <v>2742.08454324062</v>
      </c>
      <c r="G115" s="60">
        <v>2491.1531298529699</v>
      </c>
      <c r="H115" s="60">
        <v>2619.1788196838702</v>
      </c>
      <c r="I115" s="60">
        <v>2236.9662639630601</v>
      </c>
      <c r="J115" s="60">
        <v>2200.4675568931202</v>
      </c>
      <c r="K115" s="60">
        <v>1355.2838619637701</v>
      </c>
      <c r="L115" s="60">
        <v>1386.36486947758</v>
      </c>
      <c r="M115" s="60">
        <v>1452.9667279728701</v>
      </c>
      <c r="N115" s="60">
        <v>1971.8306780512801</v>
      </c>
      <c r="O115" s="60">
        <v>1900.0800242883599</v>
      </c>
      <c r="P115" s="60">
        <v>1989.3551512311501</v>
      </c>
      <c r="Q115" s="60">
        <v>1685.75088844791</v>
      </c>
      <c r="R115" s="60">
        <v>1108.0318814933701</v>
      </c>
      <c r="S115" s="60">
        <v>1290.2430141560101</v>
      </c>
      <c r="T115" s="60">
        <v>1407.0136269361101</v>
      </c>
      <c r="U115" s="60">
        <v>1320.0378659856101</v>
      </c>
      <c r="V115" s="60">
        <v>1425.7035526157099</v>
      </c>
      <c r="W115" s="60">
        <v>1546.14502668977</v>
      </c>
      <c r="X115" s="60">
        <v>1556.7429193032101</v>
      </c>
      <c r="Y115" s="60">
        <v>1349.43040591571</v>
      </c>
      <c r="Z115" s="60">
        <v>1366.46131711518</v>
      </c>
      <c r="AA115" s="60">
        <v>1377.7748480248099</v>
      </c>
      <c r="AB115" s="60">
        <v>1215.10097901887</v>
      </c>
      <c r="AC115" s="60">
        <v>1131.40644872558</v>
      </c>
      <c r="AD115" s="60">
        <v>1173.1475941931501</v>
      </c>
      <c r="AE115" s="60">
        <v>1135.48469275055</v>
      </c>
      <c r="AF115" s="60">
        <v>1054.9013187764499</v>
      </c>
      <c r="AG115" s="60">
        <v>1008.9077989595301</v>
      </c>
    </row>
    <row r="116" spans="1:33" x14ac:dyDescent="0.35">
      <c r="A116" s="1" t="s">
        <v>68</v>
      </c>
      <c r="B116" s="1" t="s">
        <v>290</v>
      </c>
      <c r="C116" s="1" t="s">
        <v>291</v>
      </c>
      <c r="D116" s="2">
        <v>-561.98104950161996</v>
      </c>
      <c r="E116" s="2">
        <v>-561.98104950161996</v>
      </c>
      <c r="F116" s="2">
        <v>-513.76177199270103</v>
      </c>
      <c r="G116" s="2">
        <v>-495.90919056045402</v>
      </c>
      <c r="H116" s="2">
        <v>-499.70246849771303</v>
      </c>
      <c r="I116" s="2">
        <v>-496.11285720996699</v>
      </c>
      <c r="J116" s="2">
        <v>-493.11785771405698</v>
      </c>
      <c r="K116" s="2">
        <v>-480.60436690166699</v>
      </c>
      <c r="L116" s="2">
        <v>-469.94382616477299</v>
      </c>
      <c r="M116" s="2">
        <v>-453.78959048391101</v>
      </c>
      <c r="N116" s="2">
        <v>-441.28438573559299</v>
      </c>
      <c r="O116" s="2">
        <v>-434.044403566217</v>
      </c>
      <c r="P116" s="2">
        <v>-428.26435428228098</v>
      </c>
      <c r="Q116" s="2">
        <v>-417.49789927184901</v>
      </c>
      <c r="R116" s="2">
        <v>-399.89962736687397</v>
      </c>
      <c r="S116" s="2">
        <v>-395.78140091961598</v>
      </c>
      <c r="T116" s="2">
        <v>-396.465699354062</v>
      </c>
      <c r="U116" s="2">
        <v>-395.16453352504402</v>
      </c>
      <c r="V116" s="2">
        <v>-397.68362102264098</v>
      </c>
      <c r="W116" s="2">
        <v>-390.88139498990699</v>
      </c>
      <c r="X116" s="2">
        <v>-383.87139900732399</v>
      </c>
      <c r="Y116" s="2">
        <v>-380.07164176319498</v>
      </c>
      <c r="Z116" s="2">
        <v>-379.47305215446801</v>
      </c>
      <c r="AA116" s="2">
        <v>-380.93397267104001</v>
      </c>
      <c r="AB116" s="2">
        <v>-376.14781782643701</v>
      </c>
      <c r="AC116" s="2">
        <v>-377.17022575994702</v>
      </c>
      <c r="AD116" s="2">
        <v>-376.81556254155402</v>
      </c>
      <c r="AE116" s="2">
        <v>-382.65770488590402</v>
      </c>
      <c r="AF116" s="2">
        <v>-390.85468444930302</v>
      </c>
      <c r="AG116" s="2">
        <v>-391.34300399299298</v>
      </c>
    </row>
    <row r="117" spans="1:33" x14ac:dyDescent="0.35">
      <c r="A117" s="1" t="s">
        <v>68</v>
      </c>
      <c r="B117" s="1" t="s">
        <v>292</v>
      </c>
      <c r="C117" s="1" t="s">
        <v>293</v>
      </c>
      <c r="D117" s="2">
        <v>95.826704830313005</v>
      </c>
      <c r="E117" s="2">
        <v>95.826704830313005</v>
      </c>
      <c r="F117" s="2">
        <v>95.826704830313005</v>
      </c>
      <c r="G117" s="2">
        <v>95.826704830313005</v>
      </c>
      <c r="H117" s="2">
        <v>95.826704830313005</v>
      </c>
      <c r="I117" s="2">
        <v>95.826704830313005</v>
      </c>
      <c r="J117" s="2">
        <v>95.826704830313005</v>
      </c>
      <c r="K117" s="2">
        <v>95.826704830313005</v>
      </c>
      <c r="L117" s="2">
        <v>95.826704830313005</v>
      </c>
      <c r="M117" s="2">
        <v>95.826704830313005</v>
      </c>
      <c r="N117" s="2">
        <v>95.826704830313005</v>
      </c>
      <c r="O117" s="2">
        <v>95.826704830313005</v>
      </c>
      <c r="P117" s="2">
        <v>95.826704830313005</v>
      </c>
      <c r="Q117" s="2">
        <v>95.826704830313005</v>
      </c>
      <c r="R117" s="2">
        <v>95.826704830313005</v>
      </c>
      <c r="S117" s="2">
        <v>95.826704830313005</v>
      </c>
      <c r="T117" s="2">
        <v>95.826704830313005</v>
      </c>
      <c r="U117" s="2">
        <v>95.826704830313005</v>
      </c>
      <c r="V117" s="2">
        <v>95.826704830313005</v>
      </c>
      <c r="W117" s="2">
        <v>95.826704830313005</v>
      </c>
      <c r="X117" s="2">
        <v>95.826704830313005</v>
      </c>
      <c r="Y117" s="2">
        <v>95.826704830313005</v>
      </c>
      <c r="Z117" s="2">
        <v>95.826704830313005</v>
      </c>
      <c r="AA117" s="2">
        <v>95.826704830313005</v>
      </c>
      <c r="AB117" s="2">
        <v>95.826704830313005</v>
      </c>
      <c r="AC117" s="2">
        <v>95.826704830313005</v>
      </c>
      <c r="AD117" s="2">
        <v>95.826704830313005</v>
      </c>
      <c r="AE117" s="2">
        <v>95.826704830313005</v>
      </c>
      <c r="AF117" s="2">
        <v>95.826704830313005</v>
      </c>
      <c r="AG117" s="2">
        <v>95.826704830313005</v>
      </c>
    </row>
    <row r="118" spans="1:33" x14ac:dyDescent="0.35">
      <c r="A118" s="1" t="s">
        <v>68</v>
      </c>
      <c r="B118" s="1" t="s">
        <v>294</v>
      </c>
      <c r="C118" s="1" t="s">
        <v>295</v>
      </c>
      <c r="D118" s="2">
        <v>-29.9990272722006</v>
      </c>
      <c r="E118" s="2">
        <v>-29.9990272722006</v>
      </c>
      <c r="F118" s="2">
        <v>-15.7015538932346</v>
      </c>
      <c r="G118" s="2">
        <v>-29.735207479806199</v>
      </c>
      <c r="H118" s="2">
        <v>-26.086935590826201</v>
      </c>
      <c r="I118" s="2">
        <v>-27.099568364814299</v>
      </c>
      <c r="J118" s="2">
        <v>-20.887459876515099</v>
      </c>
      <c r="K118" s="2">
        <v>-19.694911642828199</v>
      </c>
      <c r="L118" s="2">
        <v>-31.3196470374568</v>
      </c>
      <c r="M118" s="2">
        <v>-33.214644077259003</v>
      </c>
      <c r="N118" s="2">
        <v>-31.963646502436799</v>
      </c>
      <c r="O118" s="2">
        <v>-21.8218849841961</v>
      </c>
      <c r="P118" s="2">
        <v>-20.1037453260166</v>
      </c>
      <c r="Q118" s="2">
        <v>-31.5261582508343</v>
      </c>
      <c r="R118" s="2">
        <v>-17.726111609141999</v>
      </c>
      <c r="S118" s="2">
        <v>-24.466316699473801</v>
      </c>
      <c r="T118" s="2">
        <v>-24.208211899750001</v>
      </c>
      <c r="U118" s="2">
        <v>-20.917575370045601</v>
      </c>
      <c r="V118" s="2">
        <v>-24.052133182414199</v>
      </c>
      <c r="W118" s="2">
        <v>-23.161426227199001</v>
      </c>
      <c r="X118" s="2">
        <v>-16.254179354161</v>
      </c>
      <c r="Y118" s="2">
        <v>-20.1309126063882</v>
      </c>
      <c r="Z118" s="2">
        <v>-28.760839080907999</v>
      </c>
      <c r="AA118" s="2">
        <v>-18.1040827326499</v>
      </c>
      <c r="AB118" s="2">
        <v>-30.145250607616699</v>
      </c>
      <c r="AC118" s="2">
        <v>-21.190965007274901</v>
      </c>
      <c r="AD118" s="2">
        <v>-21.456623169840402</v>
      </c>
      <c r="AE118" s="2">
        <v>-22.171674313697299</v>
      </c>
      <c r="AF118" s="2">
        <v>-23.771752024533399</v>
      </c>
      <c r="AG118" s="2">
        <v>-23.551255346068199</v>
      </c>
    </row>
    <row r="119" spans="1:33" x14ac:dyDescent="0.35">
      <c r="A119" s="1" t="s">
        <v>68</v>
      </c>
      <c r="B119" s="1" t="s">
        <v>296</v>
      </c>
      <c r="C119" s="1" t="s">
        <v>297</v>
      </c>
      <c r="D119" s="2">
        <v>291.02709870187101</v>
      </c>
      <c r="E119" s="2">
        <v>291.02709870187101</v>
      </c>
      <c r="F119" s="2">
        <v>353.08449992563197</v>
      </c>
      <c r="G119" s="2">
        <v>372.044415372304</v>
      </c>
      <c r="H119" s="2">
        <v>377.62672395774399</v>
      </c>
      <c r="I119" s="2">
        <v>390.44103009067601</v>
      </c>
      <c r="J119" s="2">
        <v>394.343665860089</v>
      </c>
      <c r="K119" s="2">
        <v>398.49633475366397</v>
      </c>
      <c r="L119" s="2">
        <v>407.312624081602</v>
      </c>
      <c r="M119" s="2">
        <v>408.21123248734398</v>
      </c>
      <c r="N119" s="2">
        <v>417.78861324335003</v>
      </c>
      <c r="O119" s="2">
        <v>423.61864476097497</v>
      </c>
      <c r="P119" s="2">
        <v>424.517970238538</v>
      </c>
      <c r="Q119" s="2">
        <v>421.28629938693899</v>
      </c>
      <c r="R119" s="2">
        <v>429.37011830394403</v>
      </c>
      <c r="S119" s="2">
        <v>433.49933697905698</v>
      </c>
      <c r="T119" s="2">
        <v>428.44854653752799</v>
      </c>
      <c r="U119" s="2">
        <v>436.06982316445198</v>
      </c>
      <c r="V119" s="2">
        <v>430.89904727709802</v>
      </c>
      <c r="W119" s="2">
        <v>432.06388247523302</v>
      </c>
      <c r="X119" s="2">
        <v>429.92378110269198</v>
      </c>
      <c r="Y119" s="2">
        <v>426.21890117116999</v>
      </c>
      <c r="Z119" s="2">
        <v>420.388494547986</v>
      </c>
      <c r="AA119" s="2">
        <v>418.630901523403</v>
      </c>
      <c r="AB119" s="2">
        <v>415.81064781582398</v>
      </c>
      <c r="AC119" s="2">
        <v>413.67908724922302</v>
      </c>
      <c r="AD119" s="2">
        <v>411.55941933660398</v>
      </c>
      <c r="AE119" s="2">
        <v>403.06795852469003</v>
      </c>
      <c r="AF119" s="2">
        <v>398.68745141311899</v>
      </c>
      <c r="AG119" s="2">
        <v>395.88445537306302</v>
      </c>
    </row>
    <row r="120" spans="1:33" x14ac:dyDescent="0.35">
      <c r="A120" s="1" t="s">
        <v>68</v>
      </c>
      <c r="B120" s="1" t="s">
        <v>292</v>
      </c>
      <c r="C120" s="1" t="s">
        <v>298</v>
      </c>
      <c r="D120" s="2">
        <v>1389.76528508653</v>
      </c>
      <c r="E120" s="2">
        <v>1389.76528508653</v>
      </c>
      <c r="F120" s="2">
        <v>1362.5358755029599</v>
      </c>
      <c r="G120" s="2">
        <v>1346.19822975282</v>
      </c>
      <c r="H120" s="2">
        <v>1340.7523478360999</v>
      </c>
      <c r="I120" s="2">
        <v>1335.3064659193899</v>
      </c>
      <c r="J120" s="2">
        <v>1329.8605840026801</v>
      </c>
      <c r="K120" s="2">
        <v>1324.41470208596</v>
      </c>
      <c r="L120" s="2">
        <v>1324.41470208596</v>
      </c>
      <c r="M120" s="2">
        <v>1324.41470208596</v>
      </c>
      <c r="N120" s="2">
        <v>1324.41470208596</v>
      </c>
      <c r="O120" s="2">
        <v>1324.41470208596</v>
      </c>
      <c r="P120" s="2">
        <v>1324.41470208596</v>
      </c>
      <c r="Q120" s="2">
        <v>1324.41470208596</v>
      </c>
      <c r="R120" s="2">
        <v>1324.41470208596</v>
      </c>
      <c r="S120" s="2">
        <v>1324.41470208596</v>
      </c>
      <c r="T120" s="2">
        <v>1324.41470208596</v>
      </c>
      <c r="U120" s="2">
        <v>1324.41470208596</v>
      </c>
      <c r="V120" s="2">
        <v>1324.41470208596</v>
      </c>
      <c r="W120" s="2">
        <v>1324.41470208596</v>
      </c>
      <c r="X120" s="2">
        <v>1324.41470208596</v>
      </c>
      <c r="Y120" s="2">
        <v>1324.41470208596</v>
      </c>
      <c r="Z120" s="2">
        <v>1324.41470208596</v>
      </c>
      <c r="AA120" s="2">
        <v>1324.41470208596</v>
      </c>
      <c r="AB120" s="2">
        <v>1324.41470208596</v>
      </c>
      <c r="AC120" s="2">
        <v>1324.41470208596</v>
      </c>
      <c r="AD120" s="2">
        <v>1324.41470208596</v>
      </c>
      <c r="AE120" s="2">
        <v>1324.41470208596</v>
      </c>
      <c r="AF120" s="2">
        <v>1324.41470208596</v>
      </c>
      <c r="AG120" s="2">
        <v>1324.26288511095</v>
      </c>
    </row>
    <row r="121" spans="1:33" x14ac:dyDescent="0.35">
      <c r="A121" s="1" t="s">
        <v>68</v>
      </c>
      <c r="B121" s="1" t="s">
        <v>292</v>
      </c>
      <c r="C121" s="1" t="s">
        <v>299</v>
      </c>
      <c r="D121" s="2">
        <v>4.9142168885675002</v>
      </c>
      <c r="E121" s="2">
        <v>4.9142168885675002</v>
      </c>
      <c r="F121" s="2">
        <v>4.8289127906987401</v>
      </c>
      <c r="G121" s="2">
        <v>4.79423865462143</v>
      </c>
      <c r="H121" s="2">
        <v>4.78595361101734</v>
      </c>
      <c r="I121" s="2">
        <v>4.7636170309869499</v>
      </c>
      <c r="J121" s="2">
        <v>4.7421333482857699</v>
      </c>
      <c r="K121" s="2">
        <v>4.7177400210265601</v>
      </c>
      <c r="L121" s="2">
        <v>4.68818028145437</v>
      </c>
      <c r="M121" s="2">
        <v>4.6637187188917597</v>
      </c>
      <c r="N121" s="2">
        <v>4.6338156018513601</v>
      </c>
      <c r="O121" s="2">
        <v>4.6011201437459297</v>
      </c>
      <c r="P121" s="2">
        <v>4.5701019453806104</v>
      </c>
      <c r="Q121" s="2">
        <v>4.5450723428340396</v>
      </c>
      <c r="R121" s="2">
        <v>4.5229523834748404</v>
      </c>
      <c r="S121" s="2">
        <v>4.5017455852475603</v>
      </c>
      <c r="T121" s="2">
        <v>4.4867085597104204</v>
      </c>
      <c r="U121" s="2">
        <v>4.4716715341732796</v>
      </c>
      <c r="V121" s="2">
        <v>4.4566345086361396</v>
      </c>
      <c r="W121" s="2">
        <v>4.4415974830989899</v>
      </c>
      <c r="X121" s="2">
        <v>4.42656045756185</v>
      </c>
      <c r="Y121" s="2">
        <v>4.4115234320247101</v>
      </c>
      <c r="Z121" s="2">
        <v>4.3964864064875702</v>
      </c>
      <c r="AA121" s="2">
        <v>4.3814493809504302</v>
      </c>
      <c r="AB121" s="2">
        <v>4.3664123554132903</v>
      </c>
      <c r="AC121" s="2">
        <v>4.3664123554132903</v>
      </c>
      <c r="AD121" s="2">
        <v>4.3664123554132903</v>
      </c>
      <c r="AE121" s="2">
        <v>4.0457224265159697</v>
      </c>
      <c r="AF121" s="2">
        <v>4.0457224265159697</v>
      </c>
      <c r="AG121" s="2">
        <v>4.0457224265159697</v>
      </c>
    </row>
    <row r="122" spans="1:33" x14ac:dyDescent="0.35">
      <c r="A122" s="1" t="s">
        <v>68</v>
      </c>
      <c r="B122" s="1" t="s">
        <v>292</v>
      </c>
      <c r="C122" s="1" t="s">
        <v>300</v>
      </c>
      <c r="D122" s="2">
        <v>12.069328997904501</v>
      </c>
      <c r="E122" s="2">
        <v>12.069328997904501</v>
      </c>
      <c r="F122" s="2">
        <v>11.854564655760599</v>
      </c>
      <c r="G122" s="2">
        <v>11.7672679348514</v>
      </c>
      <c r="H122" s="2">
        <v>11.746409242435501</v>
      </c>
      <c r="I122" s="2">
        <v>11.7280316491211</v>
      </c>
      <c r="J122" s="2">
        <v>11.711801337571501</v>
      </c>
      <c r="K122" s="2">
        <v>11.688245611241401</v>
      </c>
      <c r="L122" s="2">
        <v>11.6516827590009</v>
      </c>
      <c r="M122" s="2">
        <v>11.627955241274799</v>
      </c>
      <c r="N122" s="2">
        <v>11.590527890869399</v>
      </c>
      <c r="O122" s="2">
        <v>11.546070452732501</v>
      </c>
      <c r="P122" s="2">
        <v>11.505835737696801</v>
      </c>
      <c r="Q122" s="2">
        <v>11.4806781042259</v>
      </c>
      <c r="R122" s="2">
        <v>11.4628458820847</v>
      </c>
      <c r="S122" s="2">
        <v>11.4473126637976</v>
      </c>
      <c r="T122" s="2">
        <v>11.4473126637976</v>
      </c>
      <c r="U122" s="2">
        <v>11.4473126637976</v>
      </c>
      <c r="V122" s="2">
        <v>11.4473126637976</v>
      </c>
      <c r="W122" s="2">
        <v>11.4473126637976</v>
      </c>
      <c r="X122" s="2">
        <v>11.4473126637976</v>
      </c>
      <c r="Y122" s="2">
        <v>11.4473126637976</v>
      </c>
      <c r="Z122" s="2">
        <v>11.4473126637976</v>
      </c>
      <c r="AA122" s="2">
        <v>11.4473126637976</v>
      </c>
      <c r="AB122" s="2">
        <v>11.4473126637976</v>
      </c>
      <c r="AC122" s="2">
        <v>11.4473126637976</v>
      </c>
      <c r="AD122" s="2">
        <v>11.4473126637976</v>
      </c>
      <c r="AE122" s="2">
        <v>11.4473126637976</v>
      </c>
      <c r="AF122" s="2">
        <v>11.4473126637976</v>
      </c>
      <c r="AG122" s="2">
        <v>11.4473126637976</v>
      </c>
    </row>
    <row r="123" spans="1:33" x14ac:dyDescent="0.35">
      <c r="A123" s="1" t="s">
        <v>68</v>
      </c>
      <c r="B123" s="1" t="s">
        <v>292</v>
      </c>
      <c r="C123" s="1" t="s">
        <v>301</v>
      </c>
      <c r="D123" s="2">
        <v>76.9793214540218</v>
      </c>
      <c r="E123" s="2">
        <v>76.9793214540218</v>
      </c>
      <c r="F123" s="2">
        <v>75.7036581839603</v>
      </c>
      <c r="G123" s="2">
        <v>75.185130669807094</v>
      </c>
      <c r="H123" s="2">
        <v>75.061233622881602</v>
      </c>
      <c r="I123" s="2">
        <v>74.727205651946406</v>
      </c>
      <c r="J123" s="2">
        <v>74.405932165534196</v>
      </c>
      <c r="K123" s="2">
        <v>74.041146974709704</v>
      </c>
      <c r="L123" s="2">
        <v>73.013094041888394</v>
      </c>
      <c r="M123" s="2">
        <v>72.061280789432999</v>
      </c>
      <c r="N123" s="2">
        <v>71.028092886137003</v>
      </c>
      <c r="O123" s="2">
        <v>69.672848418097004</v>
      </c>
      <c r="P123" s="2">
        <v>68.342686199307195</v>
      </c>
      <c r="Q123" s="2">
        <v>67.295599799183293</v>
      </c>
      <c r="R123" s="2">
        <v>66.292882147500094</v>
      </c>
      <c r="S123" s="2">
        <v>65.304728577115995</v>
      </c>
      <c r="T123" s="2">
        <v>64.838454877096893</v>
      </c>
      <c r="U123" s="2">
        <v>64.373114944635006</v>
      </c>
      <c r="V123" s="2">
        <v>63.908596558624303</v>
      </c>
      <c r="W123" s="2">
        <v>63.444845492013997</v>
      </c>
      <c r="X123" s="2">
        <v>63.419430215104299</v>
      </c>
      <c r="Y123" s="2">
        <v>62.235652353620502</v>
      </c>
      <c r="Z123" s="2">
        <v>62.211513336083797</v>
      </c>
      <c r="AA123" s="2">
        <v>62.1880243273866</v>
      </c>
      <c r="AB123" s="2">
        <v>62.065116965820202</v>
      </c>
      <c r="AC123" s="2">
        <v>62.178122292106302</v>
      </c>
      <c r="AD123" s="2">
        <v>61.9287885595826</v>
      </c>
      <c r="AE123" s="2">
        <v>62.130057386361798</v>
      </c>
      <c r="AF123" s="2">
        <v>62.331326655909798</v>
      </c>
      <c r="AG123" s="2">
        <v>62.957221652681397</v>
      </c>
    </row>
    <row r="124" spans="1:33" x14ac:dyDescent="0.35">
      <c r="A124" s="1" t="s">
        <v>68</v>
      </c>
      <c r="B124" s="1" t="s">
        <v>292</v>
      </c>
      <c r="C124" s="1" t="s">
        <v>302</v>
      </c>
      <c r="D124" s="2">
        <v>110.910885549112</v>
      </c>
      <c r="E124" s="2">
        <v>110.910885549112</v>
      </c>
      <c r="F124" s="2">
        <v>90.270500211745102</v>
      </c>
      <c r="G124" s="2">
        <v>75.039534207650703</v>
      </c>
      <c r="H124" s="2">
        <v>71.336570527803403</v>
      </c>
      <c r="I124" s="2">
        <v>66.525716773444799</v>
      </c>
      <c r="J124" s="2">
        <v>62.221947954959198</v>
      </c>
      <c r="K124" s="2">
        <v>58.528315544647498</v>
      </c>
      <c r="L124" s="2">
        <v>56.210276255874703</v>
      </c>
      <c r="M124" s="2">
        <v>53.757577978619601</v>
      </c>
      <c r="N124" s="2">
        <v>51.367430604777702</v>
      </c>
      <c r="O124" s="2">
        <v>49.363059910733803</v>
      </c>
      <c r="P124" s="2">
        <v>47.317036572301198</v>
      </c>
      <c r="Q124" s="2">
        <v>44.211126112926003</v>
      </c>
      <c r="R124" s="2">
        <v>41.180623383411898</v>
      </c>
      <c r="S124" s="2">
        <v>38.457112868301699</v>
      </c>
      <c r="T124" s="2">
        <v>35.473512837563703</v>
      </c>
      <c r="U124" s="2">
        <v>33.5943950897082</v>
      </c>
      <c r="V124" s="2">
        <v>32.100966386282302</v>
      </c>
      <c r="W124" s="2">
        <v>29.9533991043307</v>
      </c>
      <c r="X124" s="2">
        <v>28.449505936502799</v>
      </c>
      <c r="Y124" s="2">
        <v>27.147205015110899</v>
      </c>
      <c r="Z124" s="2">
        <v>25.840218873614301</v>
      </c>
      <c r="AA124" s="2">
        <v>24.713697834847299</v>
      </c>
      <c r="AB124" s="2">
        <v>25.2254479199947</v>
      </c>
      <c r="AC124" s="2">
        <v>24.5469553372312</v>
      </c>
      <c r="AD124" s="2">
        <v>23.094429294992</v>
      </c>
      <c r="AE124" s="2">
        <v>21.6156360562717</v>
      </c>
      <c r="AF124" s="2">
        <v>20.7695444262806</v>
      </c>
      <c r="AG124" s="2">
        <v>19.061351381274498</v>
      </c>
    </row>
    <row r="125" spans="1:33" x14ac:dyDescent="0.35">
      <c r="A125" s="1" t="s">
        <v>68</v>
      </c>
      <c r="B125" s="1" t="s">
        <v>303</v>
      </c>
      <c r="C125" s="1" t="s">
        <v>304</v>
      </c>
      <c r="D125" s="2">
        <v>-489.05624895987103</v>
      </c>
      <c r="E125" s="2">
        <v>-489.05624895987103</v>
      </c>
      <c r="F125" s="2">
        <v>-595.25805863027995</v>
      </c>
      <c r="G125" s="2">
        <v>-609.85781293323498</v>
      </c>
      <c r="H125" s="2">
        <v>-601.12715184921205</v>
      </c>
      <c r="I125" s="2">
        <v>-577.11768988566098</v>
      </c>
      <c r="J125" s="2">
        <v>-556.560938073339</v>
      </c>
      <c r="K125" s="2">
        <v>-564.36669909533498</v>
      </c>
      <c r="L125" s="2">
        <v>-548.35615234136901</v>
      </c>
      <c r="M125" s="2">
        <v>-564.40137375549898</v>
      </c>
      <c r="N125" s="2">
        <v>-548.75887088080106</v>
      </c>
      <c r="O125" s="2">
        <v>-559.13951765005504</v>
      </c>
      <c r="P125" s="2">
        <v>-554.535981736248</v>
      </c>
      <c r="Q125" s="2">
        <v>-539.25836352849399</v>
      </c>
      <c r="R125" s="2">
        <v>-531.55591295358795</v>
      </c>
      <c r="S125" s="2">
        <v>-522.25037132805699</v>
      </c>
      <c r="T125" s="2">
        <v>-516.10737465934199</v>
      </c>
      <c r="U125" s="2">
        <v>-542.40209773624201</v>
      </c>
      <c r="V125" s="2">
        <v>-558.95113247978202</v>
      </c>
      <c r="W125" s="2">
        <v>-564.37646418507995</v>
      </c>
      <c r="X125" s="2">
        <v>-592.1785953067</v>
      </c>
      <c r="Y125" s="2">
        <v>-595.11353193252103</v>
      </c>
      <c r="Z125" s="2">
        <v>-595.204019187217</v>
      </c>
      <c r="AA125" s="2">
        <v>-596.90147936147798</v>
      </c>
      <c r="AB125" s="2">
        <v>-592.534540096162</v>
      </c>
      <c r="AC125" s="2">
        <v>-614.76858550291399</v>
      </c>
      <c r="AD125" s="2">
        <v>-606.68398255541797</v>
      </c>
      <c r="AE125" s="2">
        <v>-616.81426653295603</v>
      </c>
      <c r="AF125" s="2">
        <v>-613.86777176385897</v>
      </c>
      <c r="AG125" s="2">
        <v>-613.59391242229106</v>
      </c>
    </row>
    <row r="126" spans="1:33" x14ac:dyDescent="0.35">
      <c r="A126" s="1" t="s">
        <v>68</v>
      </c>
      <c r="B126" s="1" t="s">
        <v>294</v>
      </c>
      <c r="C126" s="1" t="s">
        <v>305</v>
      </c>
      <c r="D126" s="2">
        <v>12.711290098753301</v>
      </c>
      <c r="E126" s="2">
        <v>12.711290098753301</v>
      </c>
      <c r="F126" s="2">
        <v>1.84468312292592</v>
      </c>
      <c r="G126" s="2">
        <v>2.7547832513898598</v>
      </c>
      <c r="H126" s="2">
        <v>1.1711499594908199</v>
      </c>
      <c r="I126" s="2">
        <v>0.81036580094880994</v>
      </c>
      <c r="J126" s="2">
        <v>11.7611225508023</v>
      </c>
      <c r="K126" s="2">
        <v>12.178516154102301</v>
      </c>
      <c r="L126" s="2">
        <v>0.14832480791652899</v>
      </c>
      <c r="M126" s="2">
        <v>13.7244897832869</v>
      </c>
      <c r="N126" s="2">
        <v>11.7420560707319</v>
      </c>
      <c r="O126" s="2">
        <v>0.47941338088565699</v>
      </c>
      <c r="P126" s="2">
        <v>8.9887405145694999</v>
      </c>
      <c r="Q126" s="2">
        <v>5.8842820825351803</v>
      </c>
      <c r="R126" s="2">
        <v>3.0804964649038</v>
      </c>
      <c r="S126" s="2">
        <v>0</v>
      </c>
      <c r="T126" s="2">
        <v>13.5990389091155</v>
      </c>
      <c r="U126" s="2">
        <v>151.64034453949401</v>
      </c>
      <c r="V126" s="2">
        <v>1.60406862884316</v>
      </c>
      <c r="W126" s="2">
        <v>0.46967916915410901</v>
      </c>
      <c r="X126" s="2">
        <v>0</v>
      </c>
      <c r="Y126" s="2">
        <v>1.60578073021473</v>
      </c>
      <c r="Z126" s="2">
        <v>2.21308206319733</v>
      </c>
      <c r="AA126" s="2">
        <v>10.2787211619784</v>
      </c>
      <c r="AB126" s="2">
        <v>6.0326988755438196</v>
      </c>
      <c r="AC126" s="2">
        <v>7.27712630598002</v>
      </c>
      <c r="AD126" s="2">
        <v>19.127623599965801</v>
      </c>
      <c r="AE126" s="2">
        <v>11.901237945672699</v>
      </c>
      <c r="AF126" s="2">
        <v>2.6639397906449598</v>
      </c>
      <c r="AG126" s="2">
        <v>17.7334532425863</v>
      </c>
    </row>
    <row r="127" spans="1:33" x14ac:dyDescent="0.35">
      <c r="A127" s="1" t="s">
        <v>68</v>
      </c>
      <c r="B127" s="1" t="s">
        <v>296</v>
      </c>
      <c r="C127" s="1" t="s">
        <v>306</v>
      </c>
      <c r="D127" s="2">
        <v>644.655402710305</v>
      </c>
      <c r="E127" s="2">
        <v>644.655402710305</v>
      </c>
      <c r="F127" s="2">
        <v>569.00927629764499</v>
      </c>
      <c r="G127" s="2">
        <v>524.00648498451505</v>
      </c>
      <c r="H127" s="2">
        <v>515.20744372484205</v>
      </c>
      <c r="I127" s="2">
        <v>497.71995099807299</v>
      </c>
      <c r="J127" s="2">
        <v>492.40898552965803</v>
      </c>
      <c r="K127" s="2">
        <v>488.44444930514499</v>
      </c>
      <c r="L127" s="2">
        <v>477.47307827721102</v>
      </c>
      <c r="M127" s="2">
        <v>467.48613112108302</v>
      </c>
      <c r="N127" s="2">
        <v>446.00926178278797</v>
      </c>
      <c r="O127" s="2">
        <v>440.81686773835003</v>
      </c>
      <c r="P127" s="2">
        <v>446.22787545267198</v>
      </c>
      <c r="Q127" s="2">
        <v>452.65593672456498</v>
      </c>
      <c r="R127" s="2">
        <v>453.23552393147997</v>
      </c>
      <c r="S127" s="2">
        <v>438.442129162534</v>
      </c>
      <c r="T127" s="2">
        <v>452.60737574476798</v>
      </c>
      <c r="U127" s="2">
        <v>438.18868873855803</v>
      </c>
      <c r="V127" s="2">
        <v>434.83335458049203</v>
      </c>
      <c r="W127" s="2">
        <v>439.98985871155901</v>
      </c>
      <c r="X127" s="2">
        <v>441.238402068494</v>
      </c>
      <c r="Y127" s="2">
        <v>436.87520808872199</v>
      </c>
      <c r="Z127" s="2">
        <v>428.97628089619599</v>
      </c>
      <c r="AA127" s="2">
        <v>427.42892965575101</v>
      </c>
      <c r="AB127" s="2">
        <v>424.08874204001899</v>
      </c>
      <c r="AC127" s="2">
        <v>428.43210028572003</v>
      </c>
      <c r="AD127" s="2">
        <v>433.786017060223</v>
      </c>
      <c r="AE127" s="2">
        <v>443.204876360284</v>
      </c>
      <c r="AF127" s="2">
        <v>461.97315946305002</v>
      </c>
      <c r="AG127" s="2">
        <v>463.16323300223303</v>
      </c>
    </row>
    <row r="128" spans="1:33" x14ac:dyDescent="0.35">
      <c r="A128" s="1" t="s">
        <v>68</v>
      </c>
      <c r="B128" s="1" t="s">
        <v>294</v>
      </c>
      <c r="C128" s="1" t="s">
        <v>307</v>
      </c>
      <c r="D128" s="2">
        <v>44.841462630797203</v>
      </c>
      <c r="E128" s="2">
        <v>44.841462630797203</v>
      </c>
      <c r="F128" s="2">
        <v>55.665971663119102</v>
      </c>
      <c r="G128" s="2">
        <v>45.313101146737701</v>
      </c>
      <c r="H128" s="2">
        <v>33.887651067952802</v>
      </c>
      <c r="I128" s="2">
        <v>31.989295005896899</v>
      </c>
      <c r="J128" s="2">
        <v>33.053255208046799</v>
      </c>
      <c r="K128" s="2">
        <v>28.021244020664302</v>
      </c>
      <c r="L128" s="2">
        <v>25.190180848238199</v>
      </c>
      <c r="M128" s="2">
        <v>22.313483411901998</v>
      </c>
      <c r="N128" s="2">
        <v>33.550190382289898</v>
      </c>
      <c r="O128" s="2">
        <v>35.173191537870203</v>
      </c>
      <c r="P128" s="2">
        <v>29.6220717351191</v>
      </c>
      <c r="Q128" s="2">
        <v>25.424486702001701</v>
      </c>
      <c r="R128" s="2">
        <v>28.8597761712427</v>
      </c>
      <c r="S128" s="2">
        <v>34.280063933433397</v>
      </c>
      <c r="T128" s="2">
        <v>29.870258856920199</v>
      </c>
      <c r="U128" s="2">
        <v>29.982706706935598</v>
      </c>
      <c r="V128" s="2">
        <v>37.573170328873303</v>
      </c>
      <c r="W128" s="2">
        <v>34.627351276920699</v>
      </c>
      <c r="X128" s="2">
        <v>23.7946267798247</v>
      </c>
      <c r="Y128" s="2">
        <v>34.506181624857902</v>
      </c>
      <c r="Z128" s="2">
        <v>32.2909391938448</v>
      </c>
      <c r="AA128" s="2">
        <v>29.326853014331999</v>
      </c>
      <c r="AB128" s="2">
        <v>33.509052256561297</v>
      </c>
      <c r="AC128" s="2">
        <v>33.741432975599402</v>
      </c>
      <c r="AD128" s="2">
        <v>33.590199840338897</v>
      </c>
      <c r="AE128" s="2">
        <v>33.650866425279602</v>
      </c>
      <c r="AF128" s="2">
        <v>33.590358436187501</v>
      </c>
      <c r="AG128" s="2">
        <v>33.490621865248201</v>
      </c>
    </row>
    <row r="129" spans="1:33" x14ac:dyDescent="0.35">
      <c r="A129" s="1" t="s">
        <v>68</v>
      </c>
      <c r="B129" s="1" t="s">
        <v>290</v>
      </c>
      <c r="C129" s="1" t="s">
        <v>308</v>
      </c>
      <c r="D129" s="2">
        <v>-461.51564327059998</v>
      </c>
      <c r="E129" s="2">
        <v>-461.51564327059998</v>
      </c>
      <c r="F129" s="2">
        <v>-522.167335769239</v>
      </c>
      <c r="G129" s="2">
        <v>-546.98259260960901</v>
      </c>
      <c r="H129" s="2">
        <v>-553.60681301674197</v>
      </c>
      <c r="I129" s="2">
        <v>-557.63917823405995</v>
      </c>
      <c r="J129" s="2">
        <v>-560.82527531752498</v>
      </c>
      <c r="K129" s="2">
        <v>-575.82501159817105</v>
      </c>
      <c r="L129" s="2">
        <v>-581.88441869198004</v>
      </c>
      <c r="M129" s="2">
        <v>-591.30459376344197</v>
      </c>
      <c r="N129" s="2">
        <v>-594.23307949614605</v>
      </c>
      <c r="O129" s="2">
        <v>-602.37201754273201</v>
      </c>
      <c r="P129" s="2">
        <v>-607.65745316779703</v>
      </c>
      <c r="Q129" s="2">
        <v>-609.78042245177801</v>
      </c>
      <c r="R129" s="2">
        <v>-618.02656720586901</v>
      </c>
      <c r="S129" s="2">
        <v>-617.554557267988</v>
      </c>
      <c r="T129" s="2">
        <v>-619.76333952593404</v>
      </c>
      <c r="U129" s="2">
        <v>-617.21208911515203</v>
      </c>
      <c r="V129" s="2">
        <v>-622.25192951355496</v>
      </c>
      <c r="W129" s="2">
        <v>-626.90480667623103</v>
      </c>
      <c r="X129" s="2">
        <v>-628.01529558777997</v>
      </c>
      <c r="Y129" s="2">
        <v>-628.39147152076396</v>
      </c>
      <c r="Z129" s="2">
        <v>-632.37983394378398</v>
      </c>
      <c r="AA129" s="2">
        <v>-635.50384665083402</v>
      </c>
      <c r="AB129" s="2">
        <v>-638.10449938342799</v>
      </c>
      <c r="AC129" s="2">
        <v>-635.74739163633296</v>
      </c>
      <c r="AD129" s="2">
        <v>-636.15735271085202</v>
      </c>
      <c r="AE129" s="2">
        <v>-629.45568467762098</v>
      </c>
      <c r="AF129" s="2">
        <v>-628.19553988945404</v>
      </c>
      <c r="AG129" s="2">
        <v>-626.446164741742</v>
      </c>
    </row>
    <row r="130" spans="1:33" x14ac:dyDescent="0.35">
      <c r="A130" s="1" t="s">
        <v>68</v>
      </c>
      <c r="B130" s="1" t="s">
        <v>303</v>
      </c>
      <c r="C130" s="1" t="s">
        <v>309</v>
      </c>
      <c r="D130" s="2">
        <v>-81.0229082177744</v>
      </c>
      <c r="E130" s="2">
        <v>-81.0229082177744</v>
      </c>
      <c r="F130" s="2">
        <v>-59.768310923897701</v>
      </c>
      <c r="G130" s="2">
        <v>-68.478990304364203</v>
      </c>
      <c r="H130" s="2">
        <v>-87.402648932504505</v>
      </c>
      <c r="I130" s="2">
        <v>-110.100576143927</v>
      </c>
      <c r="J130" s="2">
        <v>-126.391624236783</v>
      </c>
      <c r="K130" s="2">
        <v>-113.86240942834</v>
      </c>
      <c r="L130" s="2">
        <v>-122.80599913704</v>
      </c>
      <c r="M130" s="2">
        <v>-104.896884709988</v>
      </c>
      <c r="N130" s="2">
        <v>-115.456704249843</v>
      </c>
      <c r="O130" s="2">
        <v>-101.121104831816</v>
      </c>
      <c r="P130" s="2">
        <v>-99.569903154860299</v>
      </c>
      <c r="Q130" s="2">
        <v>-107.175191982415</v>
      </c>
      <c r="R130" s="2">
        <v>-104.956456158676</v>
      </c>
      <c r="S130" s="2">
        <v>-105.247504878006</v>
      </c>
      <c r="T130" s="2">
        <v>-107.39866153445</v>
      </c>
      <c r="U130" s="2">
        <v>-82.758535072619097</v>
      </c>
      <c r="V130" s="2">
        <v>-67.129978685220294</v>
      </c>
      <c r="W130" s="2">
        <v>-61.664368234313002</v>
      </c>
      <c r="X130" s="2">
        <v>-40.852532567988597</v>
      </c>
      <c r="Y130" s="2">
        <v>-43.040175518303499</v>
      </c>
      <c r="Z130" s="2">
        <v>-41.875242890143902</v>
      </c>
      <c r="AA130" s="2">
        <v>-35.664195614866301</v>
      </c>
      <c r="AB130" s="2">
        <v>-41.300982300735903</v>
      </c>
      <c r="AC130" s="2">
        <v>-28.419001127115902</v>
      </c>
      <c r="AD130" s="2">
        <v>-47.530041872103702</v>
      </c>
      <c r="AE130" s="2">
        <v>-39.052354817829602</v>
      </c>
      <c r="AF130" s="2">
        <v>-29.619229989817899</v>
      </c>
      <c r="AG130" s="2">
        <v>-31.6334090315544</v>
      </c>
    </row>
    <row r="131" spans="1:33" x14ac:dyDescent="0.35">
      <c r="A131" s="1" t="s">
        <v>68</v>
      </c>
      <c r="B131" s="1" t="s">
        <v>292</v>
      </c>
      <c r="C131" s="1" t="s">
        <v>310</v>
      </c>
      <c r="D131" s="2">
        <v>41.8360225693472</v>
      </c>
      <c r="E131" s="2">
        <v>41.8360225693472</v>
      </c>
      <c r="F131" s="2">
        <v>38.174218735561197</v>
      </c>
      <c r="G131" s="2">
        <v>35.755071758154997</v>
      </c>
      <c r="H131" s="2">
        <v>34.881274542102801</v>
      </c>
      <c r="I131" s="2">
        <v>33.976940647247403</v>
      </c>
      <c r="J131" s="2">
        <v>33.043972533382103</v>
      </c>
      <c r="K131" s="2">
        <v>32.084272660299902</v>
      </c>
      <c r="L131" s="2">
        <v>35.050088737413397</v>
      </c>
      <c r="M131" s="2">
        <v>38.001646661465301</v>
      </c>
      <c r="N131" s="2">
        <v>40.933639158022203</v>
      </c>
      <c r="O131" s="2">
        <v>44.791767592789498</v>
      </c>
      <c r="P131" s="2">
        <v>48.618333631647303</v>
      </c>
      <c r="Q131" s="2">
        <v>52.478751740887397</v>
      </c>
      <c r="R131" s="2">
        <v>56.339169850127497</v>
      </c>
      <c r="S131" s="2">
        <v>60.199587959367499</v>
      </c>
      <c r="T131" s="2">
        <v>58.946085444361302</v>
      </c>
      <c r="U131" s="2">
        <v>63.3121890934842</v>
      </c>
      <c r="V131" s="2">
        <v>55.605117973333201</v>
      </c>
      <c r="W131" s="2">
        <v>64.520544319848796</v>
      </c>
      <c r="X131" s="2">
        <v>66.481662453182196</v>
      </c>
      <c r="Y131" s="2">
        <v>70.666665994092497</v>
      </c>
      <c r="Z131" s="2">
        <v>73.4291267386415</v>
      </c>
      <c r="AA131" s="2">
        <v>76.796370960863598</v>
      </c>
      <c r="AB131" s="2">
        <v>82.025538492328593</v>
      </c>
      <c r="AC131" s="2">
        <v>96.083886791409498</v>
      </c>
      <c r="AD131" s="2">
        <v>83.839925147136</v>
      </c>
      <c r="AE131" s="2">
        <v>53.714586017582498</v>
      </c>
      <c r="AF131" s="2">
        <v>53.714586017582597</v>
      </c>
      <c r="AG131" s="2">
        <v>53.714586017582498</v>
      </c>
    </row>
    <row r="132" spans="1:33" x14ac:dyDescent="0.35">
      <c r="A132" s="1" t="s">
        <v>68</v>
      </c>
      <c r="B132" s="1" t="s">
        <v>292</v>
      </c>
      <c r="C132" s="1" t="s">
        <v>311</v>
      </c>
      <c r="D132" s="2">
        <v>605.51492879567797</v>
      </c>
      <c r="E132" s="2">
        <v>605.51492879567797</v>
      </c>
      <c r="F132" s="2">
        <v>599.44318453975905</v>
      </c>
      <c r="G132" s="2">
        <v>598.939179591222</v>
      </c>
      <c r="H132" s="2">
        <v>597.31593625358005</v>
      </c>
      <c r="I132" s="2">
        <v>596.38249267266099</v>
      </c>
      <c r="J132" s="2">
        <v>595.65890668162001</v>
      </c>
      <c r="K132" s="2">
        <v>595.44054402031202</v>
      </c>
      <c r="L132" s="2">
        <v>594.15517284665998</v>
      </c>
      <c r="M132" s="2">
        <v>593.321310832221</v>
      </c>
      <c r="N132" s="2">
        <v>592.47881271992605</v>
      </c>
      <c r="O132" s="2">
        <v>592.26045005861795</v>
      </c>
      <c r="P132" s="2">
        <v>591.65069941010404</v>
      </c>
      <c r="Q132" s="2">
        <v>591.04077854267098</v>
      </c>
      <c r="R132" s="2">
        <v>590.51403354039303</v>
      </c>
      <c r="S132" s="2">
        <v>589.89273425848398</v>
      </c>
      <c r="T132" s="2">
        <v>589.67437159717997</v>
      </c>
      <c r="U132" s="2">
        <v>589.45600893587198</v>
      </c>
      <c r="V132" s="2">
        <v>589.23764627456296</v>
      </c>
      <c r="W132" s="2">
        <v>589.01928361325895</v>
      </c>
      <c r="X132" s="2">
        <v>588.80092095195096</v>
      </c>
      <c r="Y132" s="2">
        <v>588.58255829064296</v>
      </c>
      <c r="Z132" s="2">
        <v>588.36419562933895</v>
      </c>
      <c r="AA132" s="2">
        <v>588.14583296803096</v>
      </c>
      <c r="AB132" s="2">
        <v>587.92747030672194</v>
      </c>
      <c r="AC132" s="2">
        <v>587.92747030672194</v>
      </c>
      <c r="AD132" s="2">
        <v>587.92747030672194</v>
      </c>
      <c r="AE132" s="2">
        <v>587.92747030672194</v>
      </c>
      <c r="AF132" s="2">
        <v>587.92747030672194</v>
      </c>
      <c r="AG132" s="2">
        <v>587.92747030672194</v>
      </c>
    </row>
    <row r="133" spans="1:33" x14ac:dyDescent="0.35">
      <c r="A133" s="1" t="s">
        <v>68</v>
      </c>
      <c r="B133" s="1" t="s">
        <v>303</v>
      </c>
      <c r="C133" s="1" t="s">
        <v>312</v>
      </c>
      <c r="D133" s="2">
        <v>133.00112017479401</v>
      </c>
      <c r="E133" s="2">
        <v>133.00112017479401</v>
      </c>
      <c r="F133" s="2">
        <v>94.054440905062606</v>
      </c>
      <c r="G133" s="2">
        <v>70.171484630816806</v>
      </c>
      <c r="H133" s="2">
        <v>82.436224372943997</v>
      </c>
      <c r="I133" s="2">
        <v>81.043281174429893</v>
      </c>
      <c r="J133" s="2">
        <v>72.475062664431306</v>
      </c>
      <c r="K133" s="2">
        <v>68.727336870249204</v>
      </c>
      <c r="L133" s="2">
        <v>62.273491428691898</v>
      </c>
      <c r="M133" s="2">
        <v>62.417727638910101</v>
      </c>
      <c r="N133" s="2">
        <v>62.069121752939402</v>
      </c>
      <c r="O133" s="2">
        <v>60.461519013148397</v>
      </c>
      <c r="P133" s="2">
        <v>55.346789834215002</v>
      </c>
      <c r="Q133" s="2">
        <v>55.325627706879402</v>
      </c>
      <c r="R133" s="2">
        <v>48.148760252613101</v>
      </c>
      <c r="S133" s="2">
        <v>49.219476941805397</v>
      </c>
      <c r="T133" s="2">
        <v>50.610266272380102</v>
      </c>
      <c r="U133" s="2">
        <v>51.484013752150801</v>
      </c>
      <c r="V133" s="2">
        <v>52.324301226931802</v>
      </c>
      <c r="W133" s="2">
        <v>53.154949994553697</v>
      </c>
      <c r="X133" s="2">
        <v>54.502411992193302</v>
      </c>
      <c r="Y133" s="2">
        <v>55.647470605784697</v>
      </c>
      <c r="Z133" s="2">
        <v>56.629063193432302</v>
      </c>
      <c r="AA133" s="2">
        <v>57.428104422440498</v>
      </c>
      <c r="AB133" s="2">
        <v>57.577259574928497</v>
      </c>
      <c r="AC133" s="2">
        <v>63.728767540469597</v>
      </c>
      <c r="AD133" s="2">
        <v>79.141939800089702</v>
      </c>
      <c r="AE133" s="2">
        <v>93.923313864124395</v>
      </c>
      <c r="AF133" s="2">
        <v>58.803025337896997</v>
      </c>
      <c r="AG133" s="2">
        <v>59.159422272776801</v>
      </c>
    </row>
    <row r="134" spans="1:33" x14ac:dyDescent="0.35">
      <c r="A134" s="1" t="s">
        <v>68</v>
      </c>
      <c r="B134" s="1" t="s">
        <v>303</v>
      </c>
      <c r="C134" s="1" t="s">
        <v>313</v>
      </c>
      <c r="D134" s="2">
        <v>-64.986601935902598</v>
      </c>
      <c r="E134" s="2">
        <v>-64.986601935902598</v>
      </c>
      <c r="F134" s="2">
        <v>-32.517195154763499</v>
      </c>
      <c r="G134" s="2">
        <v>-37.997654003890503</v>
      </c>
      <c r="H134" s="2">
        <v>-37.620821726875697</v>
      </c>
      <c r="I134" s="2">
        <v>-37.879301764021697</v>
      </c>
      <c r="J134" s="2">
        <v>-37.054103913472801</v>
      </c>
      <c r="K134" s="2">
        <v>-37.486735557244202</v>
      </c>
      <c r="L134" s="2">
        <v>-37.5429302628011</v>
      </c>
      <c r="M134" s="2">
        <v>-38.265748845941303</v>
      </c>
      <c r="N134" s="2">
        <v>-39.035076757428797</v>
      </c>
      <c r="O134" s="2">
        <v>-39.153820153268398</v>
      </c>
      <c r="P134" s="2">
        <v>-37.479246705378799</v>
      </c>
      <c r="Q134" s="2">
        <v>-33.530220968257701</v>
      </c>
      <c r="R134" s="2">
        <v>-21.620487569436602</v>
      </c>
      <c r="S134" s="2">
        <v>-15.7907519903527</v>
      </c>
      <c r="T134" s="2">
        <v>-11.213415933674799</v>
      </c>
      <c r="U134" s="2">
        <v>-5.8664439834828404</v>
      </c>
      <c r="V134" s="2">
        <v>4.1442853505274199E-2</v>
      </c>
      <c r="W134" s="2">
        <v>3.4374319844079899</v>
      </c>
      <c r="X134" s="2">
        <v>4.7634030060824699</v>
      </c>
      <c r="Y134" s="2">
        <v>5.2069189915595304</v>
      </c>
      <c r="Z134" s="2">
        <v>5.08074959510102</v>
      </c>
      <c r="AA134" s="2">
        <v>4.8577943978765097</v>
      </c>
      <c r="AB134" s="2">
        <v>3.85599522467639</v>
      </c>
      <c r="AC134" s="2">
        <v>2.2495611686967099</v>
      </c>
      <c r="AD134" s="2">
        <v>0.50500692828138305</v>
      </c>
      <c r="AE134" s="2">
        <v>-1.03133959564501</v>
      </c>
      <c r="AF134" s="2">
        <v>0.384561702325802</v>
      </c>
      <c r="AG134" s="2">
        <v>0.98754385199813399</v>
      </c>
    </row>
    <row r="135" spans="1:33" x14ac:dyDescent="0.35">
      <c r="A135" s="1" t="s">
        <v>68</v>
      </c>
      <c r="B135" s="1" t="s">
        <v>314</v>
      </c>
      <c r="C135" s="1" t="s">
        <v>315</v>
      </c>
      <c r="D135" s="2">
        <v>555.48890881263196</v>
      </c>
      <c r="E135" s="2">
        <v>555.48890881263196</v>
      </c>
      <c r="F135" s="2">
        <v>482.19205157690902</v>
      </c>
      <c r="G135" s="2">
        <v>463.142931592644</v>
      </c>
      <c r="H135" s="2">
        <v>460.86700422255501</v>
      </c>
      <c r="I135" s="2">
        <v>431.60711569871302</v>
      </c>
      <c r="J135" s="2">
        <v>418.66747218538802</v>
      </c>
      <c r="K135" s="2">
        <v>403.63075688867099</v>
      </c>
      <c r="L135" s="2">
        <v>396.26164287419101</v>
      </c>
      <c r="M135" s="2">
        <v>391.38282359884101</v>
      </c>
      <c r="N135" s="2">
        <v>375.77164166559999</v>
      </c>
      <c r="O135" s="2">
        <v>362.94788006461698</v>
      </c>
      <c r="P135" s="2">
        <v>368.109978536553</v>
      </c>
      <c r="Q135" s="2">
        <v>379.06308395107698</v>
      </c>
      <c r="R135" s="2">
        <v>381.60949889741698</v>
      </c>
      <c r="S135" s="2">
        <v>385.047146322598</v>
      </c>
      <c r="T135" s="2">
        <v>365.12725793118801</v>
      </c>
      <c r="U135" s="2">
        <v>378.276873101251</v>
      </c>
      <c r="V135" s="2">
        <v>361.76836281234102</v>
      </c>
      <c r="W135" s="2">
        <v>359.38616701030998</v>
      </c>
      <c r="X135" s="2">
        <v>352.45432973927501</v>
      </c>
      <c r="Y135" s="2">
        <v>366.13004766316902</v>
      </c>
      <c r="Z135" s="2">
        <v>367.36853275108803</v>
      </c>
      <c r="AA135" s="2">
        <v>345.721949275947</v>
      </c>
      <c r="AB135" s="2">
        <v>329.197315639755</v>
      </c>
      <c r="AC135" s="2">
        <v>352.822938156004</v>
      </c>
      <c r="AD135" s="2">
        <v>354.11969919481697</v>
      </c>
      <c r="AE135" s="2">
        <v>353.97386011478</v>
      </c>
      <c r="AF135" s="2">
        <v>374.29480606867298</v>
      </c>
      <c r="AG135" s="2">
        <v>375.22194972008901</v>
      </c>
    </row>
    <row r="136" spans="1:33" x14ac:dyDescent="0.35">
      <c r="A136" s="1" t="s">
        <v>68</v>
      </c>
      <c r="B136" s="1" t="s">
        <v>316</v>
      </c>
      <c r="C136" s="1" t="s">
        <v>317</v>
      </c>
      <c r="D136" s="2">
        <v>0</v>
      </c>
      <c r="E136" s="2">
        <v>0</v>
      </c>
      <c r="F136" s="2">
        <v>0</v>
      </c>
      <c r="G136" s="2">
        <v>0</v>
      </c>
      <c r="H136" s="2">
        <v>0</v>
      </c>
      <c r="I136" s="2">
        <v>0</v>
      </c>
      <c r="J136" s="2">
        <v>0</v>
      </c>
      <c r="K136" s="2">
        <v>0</v>
      </c>
      <c r="L136" s="2">
        <v>0</v>
      </c>
      <c r="M136" s="2">
        <v>0</v>
      </c>
      <c r="N136" s="2">
        <v>0</v>
      </c>
      <c r="O136" s="2">
        <v>0</v>
      </c>
      <c r="P136" s="2">
        <v>0</v>
      </c>
      <c r="Q136" s="2">
        <v>0</v>
      </c>
      <c r="R136" s="2">
        <v>0</v>
      </c>
      <c r="S136" s="2">
        <v>0</v>
      </c>
      <c r="T136" s="2">
        <v>0</v>
      </c>
      <c r="U136" s="2">
        <v>0</v>
      </c>
      <c r="V136" s="2">
        <v>0</v>
      </c>
      <c r="W136" s="2">
        <v>0</v>
      </c>
      <c r="X136" s="2">
        <v>0</v>
      </c>
      <c r="Y136" s="2">
        <v>0</v>
      </c>
      <c r="Z136" s="2">
        <v>0</v>
      </c>
      <c r="AA136" s="2">
        <v>0</v>
      </c>
      <c r="AB136" s="2">
        <v>0</v>
      </c>
      <c r="AC136" s="2">
        <v>0</v>
      </c>
      <c r="AD136" s="2">
        <v>0</v>
      </c>
      <c r="AE136" s="2">
        <v>0</v>
      </c>
      <c r="AF136" s="2">
        <v>0</v>
      </c>
      <c r="AG136" s="2">
        <v>0</v>
      </c>
    </row>
    <row r="137" spans="1:33" x14ac:dyDescent="0.35">
      <c r="A137" s="1" t="s">
        <v>68</v>
      </c>
      <c r="B137" s="1" t="s">
        <v>292</v>
      </c>
      <c r="C137" s="1" t="s">
        <v>318</v>
      </c>
      <c r="D137" s="2">
        <v>40.8571953815567</v>
      </c>
      <c r="E137" s="2">
        <v>40.8571953815567</v>
      </c>
      <c r="F137" s="2">
        <v>40.147970234905202</v>
      </c>
      <c r="G137" s="2">
        <v>39.859686672229401</v>
      </c>
      <c r="H137" s="2">
        <v>39.790804151788798</v>
      </c>
      <c r="I137" s="2">
        <v>39.605096024705396</v>
      </c>
      <c r="J137" s="2">
        <v>39.426478954775199</v>
      </c>
      <c r="K137" s="2">
        <v>39.223670865422399</v>
      </c>
      <c r="L137" s="2">
        <v>38.977908807598098</v>
      </c>
      <c r="M137" s="2">
        <v>38.7745334044318</v>
      </c>
      <c r="N137" s="2">
        <v>38.5259164786547</v>
      </c>
      <c r="O137" s="2">
        <v>38.2540838041526</v>
      </c>
      <c r="P137" s="2">
        <v>37.996196002345599</v>
      </c>
      <c r="Q137" s="2">
        <v>37.788097868959099</v>
      </c>
      <c r="R137" s="2">
        <v>37.604190743599297</v>
      </c>
      <c r="S137" s="2">
        <v>37.427875713506502</v>
      </c>
      <c r="T137" s="2">
        <v>37.302856670948998</v>
      </c>
      <c r="U137" s="2">
        <v>37.1778376283916</v>
      </c>
      <c r="V137" s="2">
        <v>37.052818585834103</v>
      </c>
      <c r="W137" s="2">
        <v>36.927799543276699</v>
      </c>
      <c r="X137" s="2">
        <v>36.802780500719201</v>
      </c>
      <c r="Y137" s="2">
        <v>36.677761458161697</v>
      </c>
      <c r="Z137" s="2">
        <v>36.5527424156043</v>
      </c>
      <c r="AA137" s="2">
        <v>36.427723373046902</v>
      </c>
      <c r="AB137" s="2">
        <v>36.302704330489398</v>
      </c>
      <c r="AC137" s="2">
        <v>36.302704330489398</v>
      </c>
      <c r="AD137" s="2">
        <v>36.302704330489398</v>
      </c>
      <c r="AE137" s="2">
        <v>35.967404961137298</v>
      </c>
      <c r="AF137" s="2">
        <v>35.778176604176203</v>
      </c>
      <c r="AG137" s="2">
        <v>35.778176604176203</v>
      </c>
    </row>
    <row r="138" spans="1:33" x14ac:dyDescent="0.35">
      <c r="A138" s="1" t="s">
        <v>68</v>
      </c>
      <c r="B138" s="1" t="s">
        <v>292</v>
      </c>
      <c r="C138" s="1" t="s">
        <v>319</v>
      </c>
      <c r="D138" s="2">
        <v>80.785381819680197</v>
      </c>
      <c r="E138" s="2">
        <v>80.785381819680197</v>
      </c>
      <c r="F138" s="2">
        <v>79.347868650194101</v>
      </c>
      <c r="G138" s="2">
        <v>78.763552908078196</v>
      </c>
      <c r="H138" s="2">
        <v>78.623936411471504</v>
      </c>
      <c r="I138" s="2">
        <v>78.500927013592801</v>
      </c>
      <c r="J138" s="2">
        <v>78.392290326680794</v>
      </c>
      <c r="K138" s="2">
        <v>78.234621383697203</v>
      </c>
      <c r="L138" s="2">
        <v>77.989889967462005</v>
      </c>
      <c r="M138" s="2">
        <v>77.831071148332398</v>
      </c>
      <c r="N138" s="2">
        <v>77.580553261751902</v>
      </c>
      <c r="O138" s="2">
        <v>77.282979874264299</v>
      </c>
      <c r="P138" s="2">
        <v>77.013671048799694</v>
      </c>
      <c r="Q138" s="2">
        <v>76.8452798295381</v>
      </c>
      <c r="R138" s="2">
        <v>76.725920843250194</v>
      </c>
      <c r="S138" s="2">
        <v>76.621950111287205</v>
      </c>
      <c r="T138" s="2">
        <v>76.621950111287205</v>
      </c>
      <c r="U138" s="2">
        <v>76.621950111287205</v>
      </c>
      <c r="V138" s="2">
        <v>76.621950111287205</v>
      </c>
      <c r="W138" s="2">
        <v>76.621950111287205</v>
      </c>
      <c r="X138" s="2">
        <v>76.621950111287205</v>
      </c>
      <c r="Y138" s="2">
        <v>76.621950111287205</v>
      </c>
      <c r="Z138" s="2">
        <v>76.621950111287205</v>
      </c>
      <c r="AA138" s="2">
        <v>76.621950111287205</v>
      </c>
      <c r="AB138" s="2">
        <v>76.621950111287205</v>
      </c>
      <c r="AC138" s="2">
        <v>76.621950111287205</v>
      </c>
      <c r="AD138" s="2">
        <v>76.621950111287205</v>
      </c>
      <c r="AE138" s="2">
        <v>76.621950111287205</v>
      </c>
      <c r="AF138" s="2">
        <v>76.621950111287205</v>
      </c>
      <c r="AG138" s="2">
        <v>76.621950111287205</v>
      </c>
    </row>
    <row r="139" spans="1:33" x14ac:dyDescent="0.35">
      <c r="A139" s="1" t="s">
        <v>68</v>
      </c>
      <c r="B139" s="1" t="s">
        <v>292</v>
      </c>
      <c r="C139" s="1" t="s">
        <v>320</v>
      </c>
      <c r="D139" s="2">
        <v>11.5514788103131</v>
      </c>
      <c r="E139" s="2">
        <v>11.5514788103131</v>
      </c>
      <c r="F139" s="2">
        <v>11.5514788103131</v>
      </c>
      <c r="G139" s="2">
        <v>11.5514788103131</v>
      </c>
      <c r="H139" s="2">
        <v>11.5514788103131</v>
      </c>
      <c r="I139" s="2">
        <v>11.5514788103131</v>
      </c>
      <c r="J139" s="2">
        <v>11.5514788103131</v>
      </c>
      <c r="K139" s="2">
        <v>11.5514788103131</v>
      </c>
      <c r="L139" s="2">
        <v>11.5514788103131</v>
      </c>
      <c r="M139" s="2">
        <v>11.5514788103131</v>
      </c>
      <c r="N139" s="2">
        <v>11.5514788103131</v>
      </c>
      <c r="O139" s="2">
        <v>11.5514788103131</v>
      </c>
      <c r="P139" s="2">
        <v>11.5514788103131</v>
      </c>
      <c r="Q139" s="2">
        <v>11.5514788103131</v>
      </c>
      <c r="R139" s="2">
        <v>11.5514788103131</v>
      </c>
      <c r="S139" s="2">
        <v>11.5514788103131</v>
      </c>
      <c r="T139" s="2">
        <v>11.5514788103131</v>
      </c>
      <c r="U139" s="2">
        <v>11.5514788103131</v>
      </c>
      <c r="V139" s="2">
        <v>11.5514788103131</v>
      </c>
      <c r="W139" s="2">
        <v>11.5514788103131</v>
      </c>
      <c r="X139" s="2">
        <v>11.5514788103131</v>
      </c>
      <c r="Y139" s="2">
        <v>11.5514788103131</v>
      </c>
      <c r="Z139" s="2">
        <v>11.5514788103131</v>
      </c>
      <c r="AA139" s="2">
        <v>11.5514788103131</v>
      </c>
      <c r="AB139" s="2">
        <v>11.5514788103131</v>
      </c>
      <c r="AC139" s="2">
        <v>11.5514788103131</v>
      </c>
      <c r="AD139" s="2">
        <v>11.5514788103131</v>
      </c>
      <c r="AE139" s="2">
        <v>11.5514788103131</v>
      </c>
      <c r="AF139" s="2">
        <v>11.5514788103131</v>
      </c>
      <c r="AG139" s="2">
        <v>11.5514788103131</v>
      </c>
    </row>
    <row r="140" spans="1:33" x14ac:dyDescent="0.35">
      <c r="A140" s="1" t="s">
        <v>68</v>
      </c>
      <c r="B140" s="1" t="s">
        <v>292</v>
      </c>
      <c r="C140" s="1" t="s">
        <v>321</v>
      </c>
      <c r="D140" s="2">
        <v>0</v>
      </c>
      <c r="E140" s="2">
        <v>0</v>
      </c>
      <c r="F140" s="2">
        <v>0</v>
      </c>
      <c r="G140" s="2">
        <v>0</v>
      </c>
      <c r="H140" s="2">
        <v>0</v>
      </c>
      <c r="I140" s="2">
        <v>0</v>
      </c>
      <c r="J140" s="2">
        <v>0</v>
      </c>
      <c r="K140" s="2">
        <v>0</v>
      </c>
      <c r="L140" s="2">
        <v>0</v>
      </c>
      <c r="M140" s="2">
        <v>0</v>
      </c>
      <c r="N140" s="2">
        <v>0</v>
      </c>
      <c r="O140" s="2">
        <v>0</v>
      </c>
      <c r="P140" s="2">
        <v>0</v>
      </c>
      <c r="Q140" s="2">
        <v>0</v>
      </c>
      <c r="R140" s="2">
        <v>0</v>
      </c>
      <c r="S140" s="2">
        <v>0</v>
      </c>
      <c r="T140" s="2">
        <v>0</v>
      </c>
      <c r="U140" s="2">
        <v>0</v>
      </c>
      <c r="V140" s="2">
        <v>0</v>
      </c>
      <c r="W140" s="2">
        <v>0</v>
      </c>
      <c r="X140" s="2">
        <v>0</v>
      </c>
      <c r="Y140" s="2">
        <v>0</v>
      </c>
      <c r="Z140" s="2">
        <v>0</v>
      </c>
      <c r="AA140" s="2">
        <v>0</v>
      </c>
      <c r="AB140" s="2">
        <v>0</v>
      </c>
      <c r="AC140" s="2">
        <v>0</v>
      </c>
      <c r="AD140" s="2">
        <v>0</v>
      </c>
      <c r="AE140" s="2">
        <v>0</v>
      </c>
      <c r="AF140" s="2">
        <v>0</v>
      </c>
      <c r="AG140" s="2">
        <v>0</v>
      </c>
    </row>
    <row r="141" spans="1:33" x14ac:dyDescent="0.35">
      <c r="A141" s="1" t="s">
        <v>68</v>
      </c>
      <c r="B141" s="1" t="s">
        <v>292</v>
      </c>
      <c r="C141" s="1" t="s">
        <v>322</v>
      </c>
      <c r="D141" s="2">
        <v>1.22721796993928</v>
      </c>
      <c r="E141" s="2">
        <v>1.22721796993928</v>
      </c>
      <c r="F141" s="2">
        <v>7.3633078196356898</v>
      </c>
      <c r="G141" s="2">
        <v>11.044961729453499</v>
      </c>
      <c r="H141" s="2">
        <v>12.272179699392799</v>
      </c>
      <c r="I141" s="2">
        <v>13.550567085264699</v>
      </c>
      <c r="J141" s="2">
        <v>14.828954471136599</v>
      </c>
      <c r="K141" s="2">
        <v>16.1073418570085</v>
      </c>
      <c r="L141" s="2">
        <v>16.158511272941102</v>
      </c>
      <c r="M141" s="2">
        <v>16.209680688873799</v>
      </c>
      <c r="N141" s="2">
        <v>16.260850104806401</v>
      </c>
      <c r="O141" s="2">
        <v>16.312019520739</v>
      </c>
      <c r="P141" s="2">
        <v>16.363188936671602</v>
      </c>
      <c r="Q141" s="2">
        <v>16.4143583526043</v>
      </c>
      <c r="R141" s="2">
        <v>16.465527768536901</v>
      </c>
      <c r="S141" s="2">
        <v>16.5166971844695</v>
      </c>
      <c r="T141" s="2">
        <v>16.567866600402201</v>
      </c>
      <c r="U141" s="2">
        <v>16.6190360163348</v>
      </c>
      <c r="V141" s="2">
        <v>16.670205432267402</v>
      </c>
      <c r="W141" s="2">
        <v>16.7213748482</v>
      </c>
      <c r="X141" s="2">
        <v>16.772544264132598</v>
      </c>
      <c r="Y141" s="2">
        <v>16.8237136800653</v>
      </c>
      <c r="Z141" s="2">
        <v>16.874883095997902</v>
      </c>
      <c r="AA141" s="2">
        <v>16.9260525119305</v>
      </c>
      <c r="AB141" s="2">
        <v>16.977221927863098</v>
      </c>
      <c r="AC141" s="2">
        <v>17.023886596872298</v>
      </c>
      <c r="AD141" s="2">
        <v>17.187418208209301</v>
      </c>
      <c r="AE141" s="2">
        <v>17.5168078220069</v>
      </c>
      <c r="AF141" s="2">
        <v>17.5168078220069</v>
      </c>
      <c r="AG141" s="2">
        <v>17.551019456177801</v>
      </c>
    </row>
    <row r="142" spans="1:33" x14ac:dyDescent="0.35">
      <c r="A142" s="1" t="s">
        <v>68</v>
      </c>
      <c r="B142" s="1" t="s">
        <v>292</v>
      </c>
      <c r="C142" s="1" t="s">
        <v>323</v>
      </c>
      <c r="D142" s="2">
        <v>0.10005280836260599</v>
      </c>
      <c r="E142" s="2">
        <v>0.10005280836260599</v>
      </c>
      <c r="F142" s="2">
        <v>0.31896534395296999</v>
      </c>
      <c r="G142" s="2">
        <v>0.450312865307188</v>
      </c>
      <c r="H142" s="2">
        <v>0.49409537242526202</v>
      </c>
      <c r="I142" s="2">
        <v>0.57607039170025698</v>
      </c>
      <c r="J142" s="2">
        <v>0.65804541097525404</v>
      </c>
      <c r="K142" s="2">
        <v>0.740020430250248</v>
      </c>
      <c r="L142" s="2">
        <v>0.77821294240717098</v>
      </c>
      <c r="M142" s="2">
        <v>0.81640545456409397</v>
      </c>
      <c r="N142" s="2">
        <v>0.85459796672101696</v>
      </c>
      <c r="O142" s="2">
        <v>0.91132657811143303</v>
      </c>
      <c r="P142" s="2">
        <v>0.96805518950184999</v>
      </c>
      <c r="Q142" s="2">
        <v>1.0247838008922601</v>
      </c>
      <c r="R142" s="2">
        <v>1.08151241228268</v>
      </c>
      <c r="S142" s="2">
        <v>1.1382410236731</v>
      </c>
      <c r="T142" s="2">
        <v>1.17643353583002</v>
      </c>
      <c r="U142" s="2">
        <v>1.21462604798695</v>
      </c>
      <c r="V142" s="2">
        <v>1.2528185601438699</v>
      </c>
      <c r="W142" s="2">
        <v>1.2910110723007899</v>
      </c>
      <c r="X142" s="2">
        <v>1.3292035844577099</v>
      </c>
      <c r="Y142" s="2">
        <v>1.46547192166614</v>
      </c>
      <c r="Z142" s="2">
        <v>1.60978360193481</v>
      </c>
      <c r="AA142" s="2">
        <v>1.6479761140917299</v>
      </c>
      <c r="AB142" s="2">
        <v>1.78778617026085</v>
      </c>
      <c r="AC142" s="2">
        <v>2.1826712842886602</v>
      </c>
      <c r="AD142" s="2">
        <v>2.1826712842886602</v>
      </c>
      <c r="AE142" s="2">
        <v>2.2554916741345301</v>
      </c>
      <c r="AF142" s="2">
        <v>2.2554916741345199</v>
      </c>
      <c r="AG142" s="2">
        <v>2.2554916741345199</v>
      </c>
    </row>
    <row r="143" spans="1:33" x14ac:dyDescent="0.35">
      <c r="A143" s="1" t="s">
        <v>68</v>
      </c>
      <c r="B143" s="1" t="s">
        <v>292</v>
      </c>
      <c r="C143" s="1" t="s">
        <v>324</v>
      </c>
      <c r="D143" s="2">
        <v>0</v>
      </c>
      <c r="E143" s="2">
        <v>0</v>
      </c>
      <c r="F143" s="2">
        <v>0</v>
      </c>
      <c r="G143" s="2">
        <v>0</v>
      </c>
      <c r="H143" s="2">
        <v>0</v>
      </c>
      <c r="I143" s="2">
        <v>1.20725584934805E-2</v>
      </c>
      <c r="J143" s="2">
        <v>2.4145116986961299E-2</v>
      </c>
      <c r="K143" s="2">
        <v>3.6217675480441303E-2</v>
      </c>
      <c r="L143" s="2">
        <v>4.8290233973924103E-2</v>
      </c>
      <c r="M143" s="2">
        <v>6.0362792467404197E-2</v>
      </c>
      <c r="N143" s="2">
        <v>7.2435350960881204E-2</v>
      </c>
      <c r="O143" s="2">
        <v>8.4507909454364594E-2</v>
      </c>
      <c r="P143" s="2">
        <v>9.6580467947844598E-2</v>
      </c>
      <c r="Q143" s="2">
        <v>0.108653026441328</v>
      </c>
      <c r="R143" s="2">
        <v>0.12072558493480499</v>
      </c>
      <c r="S143" s="2">
        <v>0.13279814342828899</v>
      </c>
      <c r="T143" s="2">
        <v>0.14487070192176901</v>
      </c>
      <c r="U143" s="2">
        <v>0.156943260415249</v>
      </c>
      <c r="V143" s="2">
        <v>0.16901581890872899</v>
      </c>
      <c r="W143" s="2">
        <v>0.18108837740220901</v>
      </c>
      <c r="X143" s="2">
        <v>0.193160935895689</v>
      </c>
      <c r="Y143" s="2">
        <v>0.20523349438917299</v>
      </c>
      <c r="Z143" s="2">
        <v>0.21730605288265001</v>
      </c>
      <c r="AA143" s="2">
        <v>0.229378611376133</v>
      </c>
      <c r="AB143" s="2">
        <v>0.24145116986961401</v>
      </c>
      <c r="AC143" s="2">
        <v>0.24145116986961401</v>
      </c>
      <c r="AD143" s="2">
        <v>0.24145116986961099</v>
      </c>
      <c r="AE143" s="2">
        <v>0.27382960731821399</v>
      </c>
      <c r="AF143" s="2">
        <v>0.29210258686841301</v>
      </c>
      <c r="AG143" s="2">
        <v>0.29210258686841301</v>
      </c>
    </row>
    <row r="144" spans="1:33" x14ac:dyDescent="0.35">
      <c r="A144" s="1" t="s">
        <v>68</v>
      </c>
      <c r="B144" s="1" t="s">
        <v>296</v>
      </c>
      <c r="C144" s="1" t="s">
        <v>325</v>
      </c>
      <c r="D144" s="2">
        <v>-17.167387810514299</v>
      </c>
      <c r="E144" s="2">
        <v>-17.167387810514299</v>
      </c>
      <c r="F144" s="2">
        <v>-18.327914296811802</v>
      </c>
      <c r="G144" s="2">
        <v>-22.511915447319002</v>
      </c>
      <c r="H144" s="2">
        <v>-24.937933515569501</v>
      </c>
      <c r="I144" s="2">
        <v>-24.2784048948104</v>
      </c>
      <c r="J144" s="2">
        <v>-26.445817421128901</v>
      </c>
      <c r="K144" s="2">
        <v>-24.889466944769701</v>
      </c>
      <c r="L144" s="2">
        <v>-29.232611877852701</v>
      </c>
      <c r="M144" s="2">
        <v>-32.851146727160703</v>
      </c>
      <c r="N144" s="2">
        <v>-29.3414430090724</v>
      </c>
      <c r="O144" s="2">
        <v>-28.565455639197801</v>
      </c>
      <c r="P144" s="2">
        <v>-27.0241540627574</v>
      </c>
      <c r="Q144" s="2">
        <v>-30.400724736361902</v>
      </c>
      <c r="R144" s="2">
        <v>-30.246658883201899</v>
      </c>
      <c r="S144" s="2">
        <v>-28.8531495432958</v>
      </c>
      <c r="T144" s="2">
        <v>-28.174461325346101</v>
      </c>
      <c r="U144" s="2">
        <v>-31.107443200068701</v>
      </c>
      <c r="V144" s="2">
        <v>-30.516648621237099</v>
      </c>
      <c r="W144" s="2">
        <v>-29.709580819777599</v>
      </c>
      <c r="X144" s="2">
        <v>-28.661481239378698</v>
      </c>
      <c r="Y144" s="2">
        <v>-25.634058855962799</v>
      </c>
      <c r="Z144" s="2">
        <v>-23.094578325916299</v>
      </c>
      <c r="AA144" s="2">
        <v>-26.708278880384</v>
      </c>
      <c r="AB144" s="2">
        <v>-25.371417671478198</v>
      </c>
      <c r="AC144" s="2">
        <v>-24.700424780542601</v>
      </c>
      <c r="AD144" s="2">
        <v>-22.960016561312401</v>
      </c>
      <c r="AE144" s="2">
        <v>-19.8590128679683</v>
      </c>
      <c r="AF144" s="2">
        <v>-16.753521300530402</v>
      </c>
      <c r="AG144" s="2">
        <v>-14.050886256745599</v>
      </c>
    </row>
    <row r="145" spans="1:33" x14ac:dyDescent="0.35">
      <c r="A145" s="1" t="s">
        <v>68</v>
      </c>
      <c r="B145" s="1" t="s">
        <v>290</v>
      </c>
      <c r="C145" s="1" t="s">
        <v>326</v>
      </c>
      <c r="D145" s="2">
        <v>-80.098247495159001</v>
      </c>
      <c r="E145" s="2">
        <v>-80.098247495159001</v>
      </c>
      <c r="F145" s="2">
        <v>-83.639451708331293</v>
      </c>
      <c r="G145" s="2">
        <v>-87.562166242968004</v>
      </c>
      <c r="H145" s="2">
        <v>-82.976928499238795</v>
      </c>
      <c r="I145" s="2">
        <v>-77.565941609587995</v>
      </c>
      <c r="J145" s="2">
        <v>-79.050241331011904</v>
      </c>
      <c r="K145" s="2">
        <v>-74.469836154137695</v>
      </c>
      <c r="L145" s="2">
        <v>-77.954720746344293</v>
      </c>
      <c r="M145" s="2">
        <v>-73.541933925198606</v>
      </c>
      <c r="N145" s="2">
        <v>-75.708462708010401</v>
      </c>
      <c r="O145" s="2">
        <v>-70.548640479792596</v>
      </c>
      <c r="P145" s="2">
        <v>-68.213677382819895</v>
      </c>
      <c r="Q145" s="2">
        <v>-72.804566797842796</v>
      </c>
      <c r="R145" s="2">
        <v>-69.800540856940003</v>
      </c>
      <c r="S145" s="2">
        <v>-66.091664109850598</v>
      </c>
      <c r="T145" s="2">
        <v>-73.595376000160002</v>
      </c>
      <c r="U145" s="2">
        <v>-74.189349681719506</v>
      </c>
      <c r="V145" s="2">
        <v>-82.845447698745303</v>
      </c>
      <c r="W145" s="2">
        <v>-88.850762408288901</v>
      </c>
      <c r="X145" s="2">
        <v>-88.6414815013718</v>
      </c>
      <c r="Y145" s="2">
        <v>-88.976250780194505</v>
      </c>
      <c r="Z145" s="2">
        <v>-92.442183613105101</v>
      </c>
      <c r="AA145" s="2">
        <v>-88.973723907210001</v>
      </c>
      <c r="AB145" s="2">
        <v>-95.656508178975798</v>
      </c>
      <c r="AC145" s="2">
        <v>-102.352370196716</v>
      </c>
      <c r="AD145" s="2">
        <v>-103.504116480024</v>
      </c>
      <c r="AE145" s="2">
        <v>-107.998843710999</v>
      </c>
      <c r="AF145" s="2">
        <v>-105.718214960409</v>
      </c>
      <c r="AG145" s="2">
        <v>-111.103500292474</v>
      </c>
    </row>
    <row r="146" spans="1:33" x14ac:dyDescent="0.35">
      <c r="A146" s="1" t="s">
        <v>68</v>
      </c>
      <c r="B146" s="1" t="s">
        <v>292</v>
      </c>
      <c r="C146" s="1" t="s">
        <v>327</v>
      </c>
      <c r="D146" s="2">
        <v>2.6408286463221899</v>
      </c>
      <c r="E146" s="2">
        <v>2.6408286463221899</v>
      </c>
      <c r="F146" s="2">
        <v>2.3756983369043501</v>
      </c>
      <c r="G146" s="2">
        <v>2.3541277579145699</v>
      </c>
      <c r="H146" s="2">
        <v>2.3541277579145699</v>
      </c>
      <c r="I146" s="2">
        <v>2.3290397558441001</v>
      </c>
      <c r="J146" s="2">
        <v>2.30688309567691</v>
      </c>
      <c r="K146" s="2">
        <v>2.2974251890256898</v>
      </c>
      <c r="L146" s="2">
        <v>2.2974251890256898</v>
      </c>
      <c r="M146" s="2">
        <v>2.26143474229865</v>
      </c>
      <c r="N146" s="2">
        <v>2.2431870271832701</v>
      </c>
      <c r="O146" s="2">
        <v>2.2431870271832701</v>
      </c>
      <c r="P146" s="2">
        <v>2.2260226364757401</v>
      </c>
      <c r="Q146" s="2">
        <v>2.2471247844557398</v>
      </c>
      <c r="R146" s="2">
        <v>2.2547962265742401</v>
      </c>
      <c r="S146" s="2">
        <v>2.2760908862044298</v>
      </c>
      <c r="T146" s="2">
        <v>2.2974846165493901</v>
      </c>
      <c r="U146" s="2">
        <v>2.31898016813021</v>
      </c>
      <c r="V146" s="2">
        <v>2.3405653039702599</v>
      </c>
      <c r="W146" s="2">
        <v>2.3622341109648799</v>
      </c>
      <c r="X146" s="2">
        <v>2.3839831486329999</v>
      </c>
      <c r="Y146" s="2">
        <v>2.4058009189768401</v>
      </c>
      <c r="Z146" s="2">
        <v>2.4276891243699201</v>
      </c>
      <c r="AA146" s="2">
        <v>2.4496482089693399</v>
      </c>
      <c r="AB146" s="2">
        <v>2.4716761799976101</v>
      </c>
      <c r="AC146" s="2">
        <v>2.4936962765009199</v>
      </c>
      <c r="AD146" s="2">
        <v>2.5156887816312201</v>
      </c>
      <c r="AE146" s="2">
        <v>2.5376358288537602</v>
      </c>
      <c r="AF146" s="2">
        <v>2.55958292435733</v>
      </c>
      <c r="AG146" s="2">
        <v>2.6278326740593201</v>
      </c>
    </row>
    <row r="147" spans="1:33" x14ac:dyDescent="0.35">
      <c r="A147" s="1" t="s">
        <v>68</v>
      </c>
      <c r="B147" s="1" t="s">
        <v>314</v>
      </c>
      <c r="C147" s="1" t="s">
        <v>328</v>
      </c>
      <c r="D147" s="2">
        <v>251.02208781465299</v>
      </c>
      <c r="E147" s="2">
        <v>251.02208781465299</v>
      </c>
      <c r="F147" s="2">
        <v>268.22710195748903</v>
      </c>
      <c r="G147" s="2">
        <v>268.789104175886</v>
      </c>
      <c r="H147" s="2">
        <v>271.27696629177802</v>
      </c>
      <c r="I147" s="2">
        <v>281.249760371354</v>
      </c>
      <c r="J147" s="2">
        <v>282.332865793596</v>
      </c>
      <c r="K147" s="2">
        <v>290.78247659450102</v>
      </c>
      <c r="L147" s="2">
        <v>298.981499081126</v>
      </c>
      <c r="M147" s="2">
        <v>298.43696956717997</v>
      </c>
      <c r="N147" s="2">
        <v>313.59240013420498</v>
      </c>
      <c r="O147" s="2">
        <v>322.29940557049002</v>
      </c>
      <c r="P147" s="2">
        <v>327.99517662440002</v>
      </c>
      <c r="Q147" s="2">
        <v>331.02121260167598</v>
      </c>
      <c r="R147" s="2">
        <v>340.10129042583401</v>
      </c>
      <c r="S147" s="2">
        <v>346.40984009572003</v>
      </c>
      <c r="T147" s="2">
        <v>338.42627993761198</v>
      </c>
      <c r="U147" s="2">
        <v>329.26930361483898</v>
      </c>
      <c r="V147" s="2">
        <v>321.80590491137201</v>
      </c>
      <c r="W147" s="2">
        <v>314.37830558579998</v>
      </c>
      <c r="X147" s="2">
        <v>323.09046777259903</v>
      </c>
      <c r="Y147" s="2">
        <v>315.33079168269001</v>
      </c>
      <c r="Z147" s="2">
        <v>312.85647677411401</v>
      </c>
      <c r="AA147" s="2">
        <v>308.868361373835</v>
      </c>
      <c r="AB147" s="2">
        <v>307.728684988672</v>
      </c>
      <c r="AC147" s="2">
        <v>302.00220399823098</v>
      </c>
      <c r="AD147" s="2">
        <v>302.02886159004402</v>
      </c>
      <c r="AE147" s="2">
        <v>298.35739800218602</v>
      </c>
      <c r="AF147" s="2">
        <v>301.40255768479602</v>
      </c>
      <c r="AG147" s="2">
        <v>304.37907377316401</v>
      </c>
    </row>
    <row r="148" spans="1:33" x14ac:dyDescent="0.35">
      <c r="A148" s="1" t="s">
        <v>68</v>
      </c>
      <c r="B148" s="1" t="s">
        <v>316</v>
      </c>
      <c r="C148" s="1" t="s">
        <v>329</v>
      </c>
      <c r="D148" s="2">
        <v>0</v>
      </c>
      <c r="E148" s="2">
        <v>0</v>
      </c>
      <c r="F148" s="2">
        <v>0</v>
      </c>
      <c r="G148" s="2">
        <v>0</v>
      </c>
      <c r="H148" s="2">
        <v>0</v>
      </c>
      <c r="I148" s="2">
        <v>0</v>
      </c>
      <c r="J148" s="2">
        <v>0</v>
      </c>
      <c r="K148" s="2">
        <v>0</v>
      </c>
      <c r="L148" s="2">
        <v>0</v>
      </c>
      <c r="M148" s="2">
        <v>0</v>
      </c>
      <c r="N148" s="2">
        <v>0</v>
      </c>
      <c r="O148" s="2">
        <v>0</v>
      </c>
      <c r="P148" s="2">
        <v>-3.0065659714142701</v>
      </c>
      <c r="Q148" s="2">
        <v>-1.35400446050157</v>
      </c>
      <c r="R148" s="2">
        <v>-1.4664097831917799</v>
      </c>
      <c r="S148" s="2">
        <v>-0.57673352999828198</v>
      </c>
      <c r="T148" s="2">
        <v>-0.57603689768972299</v>
      </c>
      <c r="U148" s="2">
        <v>-1.5703656644070501</v>
      </c>
      <c r="V148" s="2">
        <v>-0.68916891264618196</v>
      </c>
      <c r="W148" s="2">
        <v>-0.68742436537520601</v>
      </c>
      <c r="X148" s="2">
        <v>-0.131075762571875</v>
      </c>
      <c r="Y148" s="2">
        <v>-1.10582549169958</v>
      </c>
      <c r="Z148" s="2">
        <v>-1.18046904337869</v>
      </c>
      <c r="AA148" s="2">
        <v>-0.84103291933118396</v>
      </c>
      <c r="AB148" s="2">
        <v>-6.3719374103759094E-2</v>
      </c>
      <c r="AC148" s="2">
        <v>-0.140330074113138</v>
      </c>
      <c r="AD148" s="2">
        <v>-0.63713664770049905</v>
      </c>
      <c r="AE148" s="2">
        <v>-0.46230872958486602</v>
      </c>
      <c r="AF148" s="2">
        <v>-0.134955676091324</v>
      </c>
      <c r="AG148" s="2">
        <v>0.14927924853244701</v>
      </c>
    </row>
    <row r="149" spans="1:33" x14ac:dyDescent="0.35">
      <c r="A149" s="1" t="s">
        <v>68</v>
      </c>
      <c r="B149" s="1" t="s">
        <v>294</v>
      </c>
      <c r="C149" s="1" t="s">
        <v>330</v>
      </c>
      <c r="D149" s="2">
        <v>0</v>
      </c>
      <c r="E149" s="2">
        <v>0</v>
      </c>
      <c r="F149" s="2">
        <v>0</v>
      </c>
      <c r="G149" s="2">
        <v>0</v>
      </c>
      <c r="H149" s="2">
        <v>0</v>
      </c>
      <c r="I149" s="2">
        <v>0</v>
      </c>
      <c r="J149" s="2">
        <v>0</v>
      </c>
      <c r="K149" s="2">
        <v>0</v>
      </c>
      <c r="L149" s="2">
        <v>0</v>
      </c>
      <c r="M149" s="2">
        <v>0</v>
      </c>
      <c r="N149" s="2">
        <v>0</v>
      </c>
      <c r="O149" s="2">
        <v>0</v>
      </c>
      <c r="P149" s="2">
        <v>0</v>
      </c>
      <c r="Q149" s="2">
        <v>0</v>
      </c>
      <c r="R149" s="2">
        <v>0</v>
      </c>
      <c r="S149" s="2">
        <v>0</v>
      </c>
      <c r="T149" s="2">
        <v>0</v>
      </c>
      <c r="U149" s="2">
        <v>0</v>
      </c>
      <c r="V149" s="2">
        <v>0</v>
      </c>
      <c r="W149" s="2">
        <v>0</v>
      </c>
      <c r="X149" s="2">
        <v>0</v>
      </c>
      <c r="Y149" s="2">
        <v>0</v>
      </c>
      <c r="Z149" s="2">
        <v>0</v>
      </c>
      <c r="AA149" s="2">
        <v>0</v>
      </c>
      <c r="AB149" s="2">
        <v>0</v>
      </c>
      <c r="AC149" s="2">
        <v>0</v>
      </c>
      <c r="AD149" s="2">
        <v>0</v>
      </c>
      <c r="AE149" s="2">
        <v>0</v>
      </c>
      <c r="AF149" s="2">
        <v>0</v>
      </c>
      <c r="AG149" s="2">
        <v>0</v>
      </c>
    </row>
    <row r="150" spans="1:33" x14ac:dyDescent="0.35">
      <c r="A150" s="59" t="s">
        <v>331</v>
      </c>
      <c r="B150" s="59"/>
      <c r="C150" s="59"/>
      <c r="D150" s="60">
        <v>2621.8991060878102</v>
      </c>
      <c r="E150" s="60">
        <v>2621.8991060878102</v>
      </c>
      <c r="F150" s="60">
        <v>2402.6793417261902</v>
      </c>
      <c r="G150" s="60">
        <v>2234.7162537153799</v>
      </c>
      <c r="H150" s="60">
        <v>2205.8045146381701</v>
      </c>
      <c r="I150" s="60">
        <v>2172.42970784827</v>
      </c>
      <c r="J150" s="60">
        <v>2159.3693709490699</v>
      </c>
      <c r="K150" s="60">
        <v>2144.0141252242101</v>
      </c>
      <c r="L150" s="60">
        <v>2111.4121542016501</v>
      </c>
      <c r="M150" s="60">
        <v>2112.8868054996101</v>
      </c>
      <c r="N150" s="60">
        <v>2124.1043604708202</v>
      </c>
      <c r="O150" s="60">
        <v>2128.14638423627</v>
      </c>
      <c r="P150" s="60">
        <v>2153.4148146512598</v>
      </c>
      <c r="Q150" s="60">
        <v>2164.6065667395501</v>
      </c>
      <c r="R150" s="60">
        <v>2225.4647585532698</v>
      </c>
      <c r="S150" s="60">
        <v>2245.99530386998</v>
      </c>
      <c r="T150" s="60">
        <v>2231.9572410023402</v>
      </c>
      <c r="U150" s="60">
        <v>2376.2802714897002</v>
      </c>
      <c r="V150" s="60">
        <v>2179.3861264074499</v>
      </c>
      <c r="W150" s="60">
        <v>2179.9967247681402</v>
      </c>
      <c r="X150" s="60">
        <v>2180.0832830836998</v>
      </c>
      <c r="Y150" s="60">
        <v>2189.5411671495599</v>
      </c>
      <c r="Z150" s="60">
        <v>2163.1794945526699</v>
      </c>
      <c r="AA150" s="60">
        <v>2152.67930488094</v>
      </c>
      <c r="AB150" s="60">
        <v>2117.7286352974802</v>
      </c>
      <c r="AC150" s="60">
        <v>2152.6533288375399</v>
      </c>
      <c r="AD150" s="60">
        <v>2157.5630427515698</v>
      </c>
      <c r="AE150" s="60">
        <v>2126.4231116933902</v>
      </c>
      <c r="AF150" s="60">
        <v>2129.9371497889201</v>
      </c>
      <c r="AG150" s="60">
        <v>2144.3682065726798</v>
      </c>
    </row>
    <row r="151" spans="1:33" x14ac:dyDescent="0.35">
      <c r="A151" s="1" t="s">
        <v>69</v>
      </c>
      <c r="B151" s="1" t="s">
        <v>69</v>
      </c>
      <c r="C151" s="1" t="s">
        <v>332</v>
      </c>
      <c r="D151" s="2">
        <v>0.78749819589744496</v>
      </c>
      <c r="E151" s="2">
        <v>0.78749819589744496</v>
      </c>
      <c r="F151" s="2">
        <v>0.783410922190512</v>
      </c>
      <c r="G151" s="2">
        <v>0.61117516564206897</v>
      </c>
      <c r="H151" s="2">
        <v>0.68239038134430696</v>
      </c>
      <c r="I151" s="2">
        <v>0.61743119775634303</v>
      </c>
      <c r="J151" s="2">
        <v>0.65873735126647504</v>
      </c>
      <c r="K151" s="2">
        <v>0.65183828057107496</v>
      </c>
      <c r="L151" s="2">
        <v>0.71526323447492002</v>
      </c>
      <c r="M151" s="2">
        <v>0.59021456231658298</v>
      </c>
      <c r="N151" s="2">
        <v>0.56715564646833605</v>
      </c>
      <c r="O151" s="2">
        <v>0.56587808208141999</v>
      </c>
      <c r="P151" s="2">
        <v>0.53604409079894999</v>
      </c>
      <c r="Q151" s="2">
        <v>0.44623291285731498</v>
      </c>
      <c r="R151" s="2">
        <v>0.37233974066921</v>
      </c>
      <c r="S151" s="2">
        <v>0.29446464095800201</v>
      </c>
      <c r="T151" s="2">
        <v>0.28881530839502501</v>
      </c>
      <c r="U151" s="2">
        <v>0.244983452066344</v>
      </c>
      <c r="V151" s="2">
        <v>0.238647905476013</v>
      </c>
      <c r="W151" s="2">
        <v>0.218729316688413</v>
      </c>
      <c r="X151" s="2">
        <v>0.22293239594348099</v>
      </c>
      <c r="Y151" s="2">
        <v>0.22512200039209301</v>
      </c>
      <c r="Z151" s="2">
        <v>0.22028927270280399</v>
      </c>
      <c r="AA151" s="2">
        <v>0.21609341253252101</v>
      </c>
      <c r="AB151" s="2">
        <v>0.20546487400864799</v>
      </c>
      <c r="AC151" s="2">
        <v>0.189600205309264</v>
      </c>
      <c r="AD151" s="2">
        <v>0.18818822816054301</v>
      </c>
      <c r="AE151" s="2">
        <v>0.19790898006826099</v>
      </c>
      <c r="AF151" s="2">
        <v>0.19313376218966999</v>
      </c>
      <c r="AG151" s="2">
        <v>0.18406871836744901</v>
      </c>
    </row>
    <row r="152" spans="1:33" x14ac:dyDescent="0.35">
      <c r="A152" s="1" t="s">
        <v>69</v>
      </c>
      <c r="B152" s="1" t="s">
        <v>69</v>
      </c>
      <c r="C152" s="1" t="s">
        <v>333</v>
      </c>
      <c r="D152" s="2">
        <v>0</v>
      </c>
      <c r="E152" s="2">
        <v>0</v>
      </c>
      <c r="F152" s="2">
        <v>3.4601164044504801E-3</v>
      </c>
      <c r="G152" s="2">
        <v>3.8956771830852802E-3</v>
      </c>
      <c r="H152" s="2">
        <v>3.8845461872613501E-3</v>
      </c>
      <c r="I152" s="2">
        <v>3.8802459824742001E-3</v>
      </c>
      <c r="J152" s="2">
        <v>1.47390590363861E-2</v>
      </c>
      <c r="K152" s="2">
        <v>4.5981042601119501E-2</v>
      </c>
      <c r="L152" s="2">
        <v>4.5116041701264903E-2</v>
      </c>
      <c r="M152" s="2">
        <v>7.9855399561116494E-2</v>
      </c>
      <c r="N152" s="2">
        <v>0.15269642958678001</v>
      </c>
      <c r="O152" s="2">
        <v>0.169185469753316</v>
      </c>
      <c r="P152" s="2">
        <v>0.19100346539014801</v>
      </c>
      <c r="Q152" s="2">
        <v>0.23909802750733999</v>
      </c>
      <c r="R152" s="2">
        <v>0.36340091430816202</v>
      </c>
      <c r="S152" s="2">
        <v>0.82700930577316101</v>
      </c>
      <c r="T152" s="2">
        <v>1.4232822993659</v>
      </c>
      <c r="U152" s="2">
        <v>1.90843333464662</v>
      </c>
      <c r="V152" s="2">
        <v>2.90895916635312</v>
      </c>
      <c r="W152" s="2">
        <v>4.1948239075462403</v>
      </c>
      <c r="X152" s="2">
        <v>5.2079372898962504</v>
      </c>
      <c r="Y152" s="2">
        <v>6.3660307072414204</v>
      </c>
      <c r="Z152" s="2">
        <v>6.6367913743950497</v>
      </c>
      <c r="AA152" s="2">
        <v>6.5278545919541902</v>
      </c>
      <c r="AB152" s="2">
        <v>6.4313263586491498</v>
      </c>
      <c r="AC152" s="2">
        <v>7.0257212549637797</v>
      </c>
      <c r="AD152" s="2">
        <v>7.2915534026418101</v>
      </c>
      <c r="AE152" s="2">
        <v>7.5789019645649498</v>
      </c>
      <c r="AF152" s="2">
        <v>7.5065974526216204</v>
      </c>
      <c r="AG152" s="2">
        <v>7.5548285891187401</v>
      </c>
    </row>
    <row r="153" spans="1:33" x14ac:dyDescent="0.35">
      <c r="A153" s="1" t="s">
        <v>69</v>
      </c>
      <c r="B153" s="1" t="s">
        <v>69</v>
      </c>
      <c r="C153" s="1" t="s">
        <v>334</v>
      </c>
      <c r="D153" s="2">
        <v>0.88760089600444603</v>
      </c>
      <c r="E153" s="2">
        <v>0.88760089600444603</v>
      </c>
      <c r="F153" s="2">
        <v>6.6317578948782998</v>
      </c>
      <c r="G153" s="2">
        <v>10.1657831512698</v>
      </c>
      <c r="H153" s="2">
        <v>11.2905130656137</v>
      </c>
      <c r="I153" s="2">
        <v>12.430919261002099</v>
      </c>
      <c r="J153" s="2">
        <v>13.920013602099701</v>
      </c>
      <c r="K153" s="2">
        <v>15.054972487139599</v>
      </c>
      <c r="L153" s="2">
        <v>16.174498835857499</v>
      </c>
      <c r="M153" s="2">
        <v>17.480852395081499</v>
      </c>
      <c r="N153" s="2">
        <v>19.150786167426599</v>
      </c>
      <c r="O153" s="2">
        <v>20.707677358592299</v>
      </c>
      <c r="P153" s="2">
        <v>23.084107425932601</v>
      </c>
      <c r="Q153" s="2">
        <v>22.169075153659598</v>
      </c>
      <c r="R153" s="2">
        <v>26.018081259968799</v>
      </c>
      <c r="S153" s="2">
        <v>30.127854227475101</v>
      </c>
      <c r="T153" s="2">
        <v>35.366423396025198</v>
      </c>
      <c r="U153" s="2">
        <v>36.490937455097601</v>
      </c>
      <c r="V153" s="2">
        <v>39.263544705598797</v>
      </c>
      <c r="W153" s="2">
        <v>44.329814585797003</v>
      </c>
      <c r="X153" s="2">
        <v>44.571892523387902</v>
      </c>
      <c r="Y153" s="2">
        <v>47.3573035807837</v>
      </c>
      <c r="Z153" s="2">
        <v>51.8329062302303</v>
      </c>
      <c r="AA153" s="2">
        <v>51.001455227728499</v>
      </c>
      <c r="AB153" s="2">
        <v>49.154011713548698</v>
      </c>
      <c r="AC153" s="2">
        <v>49.7060534981538</v>
      </c>
      <c r="AD153" s="2">
        <v>52.641261020889502</v>
      </c>
      <c r="AE153" s="2">
        <v>49.480843897798998</v>
      </c>
      <c r="AF153" s="2">
        <v>52.9001250596136</v>
      </c>
      <c r="AG153" s="2">
        <v>53.184858941162197</v>
      </c>
    </row>
    <row r="154" spans="1:33" x14ac:dyDescent="0.35">
      <c r="A154" s="1" t="s">
        <v>69</v>
      </c>
      <c r="B154" s="1" t="s">
        <v>69</v>
      </c>
      <c r="C154" s="1" t="s">
        <v>335</v>
      </c>
      <c r="D154" s="2">
        <v>7.0202966204545296</v>
      </c>
      <c r="E154" s="2">
        <v>7.0202966204545296</v>
      </c>
      <c r="F154" s="2">
        <v>6.6868648525139003</v>
      </c>
      <c r="G154" s="2">
        <v>7.4759640403189804</v>
      </c>
      <c r="H154" s="2">
        <v>7.3862738645156503</v>
      </c>
      <c r="I154" s="2">
        <v>7.3603482363685604</v>
      </c>
      <c r="J154" s="2">
        <v>7.3925884435061997</v>
      </c>
      <c r="K154" s="2">
        <v>7.4485608215142998</v>
      </c>
      <c r="L154" s="2">
        <v>7.2092996707810197</v>
      </c>
      <c r="M154" s="2">
        <v>7.1865907568220502</v>
      </c>
      <c r="N154" s="2">
        <v>7.1976293588718399</v>
      </c>
      <c r="O154" s="2">
        <v>7.1811250148635004</v>
      </c>
      <c r="P154" s="2">
        <v>7.1009657063706699</v>
      </c>
      <c r="Q154" s="2">
        <v>6.8883618207709496</v>
      </c>
      <c r="R154" s="2">
        <v>6.8723476488986197</v>
      </c>
      <c r="S154" s="2">
        <v>6.9703719347490001</v>
      </c>
      <c r="T154" s="2">
        <v>6.8676272776507998</v>
      </c>
      <c r="U154" s="2">
        <v>6.6877202612358104</v>
      </c>
      <c r="V154" s="2">
        <v>6.5743714336425603</v>
      </c>
      <c r="W154" s="2">
        <v>6.3561367900532399</v>
      </c>
      <c r="X154" s="2">
        <v>6.3357539276290096</v>
      </c>
      <c r="Y154" s="2">
        <v>6.1686972890914697</v>
      </c>
      <c r="Z154" s="2">
        <v>6.0754853731633904</v>
      </c>
      <c r="AA154" s="2">
        <v>5.9478496906438698</v>
      </c>
      <c r="AB154" s="2">
        <v>5.77014500551293</v>
      </c>
      <c r="AC154" s="2">
        <v>5.1087062349700796</v>
      </c>
      <c r="AD154" s="2">
        <v>5.3935447010464799</v>
      </c>
      <c r="AE154" s="2">
        <v>5.2588195040666701</v>
      </c>
      <c r="AF154" s="2">
        <v>5.0645773602177702</v>
      </c>
      <c r="AG154" s="2">
        <v>5.0756522058220801</v>
      </c>
    </row>
    <row r="155" spans="1:33" x14ac:dyDescent="0.35">
      <c r="A155" s="1" t="s">
        <v>69</v>
      </c>
      <c r="B155" s="1" t="s">
        <v>69</v>
      </c>
      <c r="C155" s="1" t="s">
        <v>336</v>
      </c>
      <c r="D155" s="2">
        <v>1381.0332458683999</v>
      </c>
      <c r="E155" s="2">
        <v>1381.0332458683999</v>
      </c>
      <c r="F155" s="2">
        <v>1651.19755164039</v>
      </c>
      <c r="G155" s="2">
        <v>1822.4424732668299</v>
      </c>
      <c r="H155" s="2">
        <v>1865.06453280187</v>
      </c>
      <c r="I155" s="2">
        <v>1887.82246251018</v>
      </c>
      <c r="J155" s="2">
        <v>1905.8501752590901</v>
      </c>
      <c r="K155" s="2">
        <v>1938.63479623642</v>
      </c>
      <c r="L155" s="2">
        <v>1948.22751209229</v>
      </c>
      <c r="M155" s="2">
        <v>1940.44661692455</v>
      </c>
      <c r="N155" s="2">
        <v>1926.0539075889001</v>
      </c>
      <c r="O155" s="2">
        <v>1894.10084072576</v>
      </c>
      <c r="P155" s="2">
        <v>1857.79765112582</v>
      </c>
      <c r="Q155" s="2">
        <v>1810.99165413842</v>
      </c>
      <c r="R155" s="2">
        <v>1585.3040752833101</v>
      </c>
      <c r="S155" s="2">
        <v>1240.28241371389</v>
      </c>
      <c r="T155" s="2">
        <v>1179.52840494518</v>
      </c>
      <c r="U155" s="2">
        <v>1094.5776995831</v>
      </c>
      <c r="V155" s="2">
        <v>975.36431774371397</v>
      </c>
      <c r="W155" s="2">
        <v>580.42531231871999</v>
      </c>
      <c r="X155" s="2">
        <v>693.46082057710998</v>
      </c>
      <c r="Y155" s="2">
        <v>638.87914383367104</v>
      </c>
      <c r="Z155" s="2">
        <v>548.70592673818805</v>
      </c>
      <c r="AA155" s="2">
        <v>634.20341960221401</v>
      </c>
      <c r="AB155" s="2">
        <v>622.82654059284505</v>
      </c>
      <c r="AC155" s="2">
        <v>603.45986597073102</v>
      </c>
      <c r="AD155" s="2">
        <v>583.08971648750503</v>
      </c>
      <c r="AE155" s="2">
        <v>540.88558630172099</v>
      </c>
      <c r="AF155" s="2">
        <v>511.16488639911</v>
      </c>
      <c r="AG155" s="2">
        <v>494.554712061364</v>
      </c>
    </row>
    <row r="156" spans="1:33" x14ac:dyDescent="0.35">
      <c r="A156" s="1" t="s">
        <v>69</v>
      </c>
      <c r="B156" s="1" t="s">
        <v>69</v>
      </c>
      <c r="C156" s="1" t="s">
        <v>337</v>
      </c>
      <c r="D156" s="2">
        <v>90.653850361592703</v>
      </c>
      <c r="E156" s="2">
        <v>90.653850361592703</v>
      </c>
      <c r="F156" s="2">
        <v>96.065090684443206</v>
      </c>
      <c r="G156" s="2">
        <v>96.594805462199204</v>
      </c>
      <c r="H156" s="2">
        <v>96.361694399586796</v>
      </c>
      <c r="I156" s="2">
        <v>97.454688500886704</v>
      </c>
      <c r="J156" s="2">
        <v>96.835696661698904</v>
      </c>
      <c r="K156" s="2">
        <v>100.04712771142501</v>
      </c>
      <c r="L156" s="2">
        <v>99.032560437118207</v>
      </c>
      <c r="M156" s="2">
        <v>100.31227366866899</v>
      </c>
      <c r="N156" s="2">
        <v>101.750340152714</v>
      </c>
      <c r="O156" s="2">
        <v>113.284408912663</v>
      </c>
      <c r="P156" s="2">
        <v>121.477770671145</v>
      </c>
      <c r="Q156" s="2">
        <v>123.93394783950799</v>
      </c>
      <c r="R156" s="2">
        <v>124.378024804912</v>
      </c>
      <c r="S156" s="2">
        <v>136.65989460214399</v>
      </c>
      <c r="T156" s="2">
        <v>126.570419109936</v>
      </c>
      <c r="U156" s="2">
        <v>122.33715908362301</v>
      </c>
      <c r="V156" s="2">
        <v>124.285881512961</v>
      </c>
      <c r="W156" s="2">
        <v>134.63506543516999</v>
      </c>
      <c r="X156" s="2">
        <v>125.978096590739</v>
      </c>
      <c r="Y156" s="2">
        <v>123.552257445357</v>
      </c>
      <c r="Z156" s="2">
        <v>126.51730359846999</v>
      </c>
      <c r="AA156" s="2">
        <v>125.68323922457699</v>
      </c>
      <c r="AB156" s="2">
        <v>126.63733835140501</v>
      </c>
      <c r="AC156" s="2">
        <v>124.08295029376001</v>
      </c>
      <c r="AD156" s="2">
        <v>128.77541819148499</v>
      </c>
      <c r="AE156" s="2">
        <v>132.998894398825</v>
      </c>
      <c r="AF156" s="2">
        <v>135.39145754797801</v>
      </c>
      <c r="AG156" s="2">
        <v>136.365023236398</v>
      </c>
    </row>
    <row r="157" spans="1:33" x14ac:dyDescent="0.35">
      <c r="A157" s="59" t="s">
        <v>338</v>
      </c>
      <c r="B157" s="59"/>
      <c r="C157" s="59"/>
      <c r="D157" s="60">
        <v>1480.38249194235</v>
      </c>
      <c r="E157" s="60">
        <v>1480.38249194235</v>
      </c>
      <c r="F157" s="60">
        <v>1761.3681361108199</v>
      </c>
      <c r="G157" s="60">
        <v>1937.2940967634499</v>
      </c>
      <c r="H157" s="60">
        <v>1980.7892890591199</v>
      </c>
      <c r="I157" s="60">
        <v>2005.68972995218</v>
      </c>
      <c r="J157" s="60">
        <v>2024.6719503766899</v>
      </c>
      <c r="K157" s="60">
        <v>2061.8832765796701</v>
      </c>
      <c r="L157" s="60">
        <v>2071.40425031222</v>
      </c>
      <c r="M157" s="60">
        <v>2066.0964037069998</v>
      </c>
      <c r="N157" s="60">
        <v>2054.87251534397</v>
      </c>
      <c r="O157" s="60">
        <v>2036.0091155637101</v>
      </c>
      <c r="P157" s="60">
        <v>2010.18754248546</v>
      </c>
      <c r="Q157" s="60">
        <v>1964.66836989272</v>
      </c>
      <c r="R157" s="60">
        <v>1743.3082696520701</v>
      </c>
      <c r="S157" s="60">
        <v>1415.1620084249901</v>
      </c>
      <c r="T157" s="60">
        <v>1350.04497233656</v>
      </c>
      <c r="U157" s="60">
        <v>1262.24693316977</v>
      </c>
      <c r="V157" s="60">
        <v>1148.6357224677499</v>
      </c>
      <c r="W157" s="60">
        <v>770.15988235397595</v>
      </c>
      <c r="X157" s="60">
        <v>875.77743330470605</v>
      </c>
      <c r="Y157" s="60">
        <v>822.54855485653604</v>
      </c>
      <c r="Z157" s="60">
        <v>739.98870258714999</v>
      </c>
      <c r="AA157" s="60">
        <v>823.57991174965002</v>
      </c>
      <c r="AB157" s="60">
        <v>811.02482689597002</v>
      </c>
      <c r="AC157" s="60">
        <v>789.57289745788705</v>
      </c>
      <c r="AD157" s="60">
        <v>777.37968203172898</v>
      </c>
      <c r="AE157" s="60">
        <v>736.40095504704504</v>
      </c>
      <c r="AF157" s="60">
        <v>712.22077758172998</v>
      </c>
      <c r="AG157" s="60">
        <v>696.91914375223303</v>
      </c>
    </row>
    <row r="158" spans="1:33" x14ac:dyDescent="0.35">
      <c r="A158" s="59" t="s">
        <v>339</v>
      </c>
      <c r="B158" s="59"/>
      <c r="C158" s="59"/>
      <c r="D158" s="60">
        <v>26014.307537095101</v>
      </c>
      <c r="E158" s="60">
        <v>26002.282937141899</v>
      </c>
      <c r="F158" s="60">
        <v>26150.277994319498</v>
      </c>
      <c r="G158" s="60">
        <v>25820.135268361599</v>
      </c>
      <c r="H158" s="60">
        <v>26189.659535025599</v>
      </c>
      <c r="I158" s="60">
        <v>25778.9835854337</v>
      </c>
      <c r="J158" s="60">
        <v>26140.389314900702</v>
      </c>
      <c r="K158" s="60">
        <v>23948.995905033698</v>
      </c>
      <c r="L158" s="60">
        <v>24089.57663019</v>
      </c>
      <c r="M158" s="60">
        <v>24029.431669825601</v>
      </c>
      <c r="N158" s="60">
        <v>25216.8341827818</v>
      </c>
      <c r="O158" s="60">
        <v>25565.5492407001</v>
      </c>
      <c r="P158" s="60">
        <v>24383.676524693499</v>
      </c>
      <c r="Q158" s="60">
        <v>23987.759767727301</v>
      </c>
      <c r="R158" s="60">
        <v>22143.282827954601</v>
      </c>
      <c r="S158" s="60">
        <v>22713.520350936498</v>
      </c>
      <c r="T158" s="60">
        <v>21805.282110229698</v>
      </c>
      <c r="U158" s="60">
        <v>22081.633306836899</v>
      </c>
      <c r="V158" s="60">
        <v>22265.535337146499</v>
      </c>
      <c r="W158" s="60">
        <v>21526.087901884999</v>
      </c>
      <c r="X158" s="60">
        <v>21864.562831477499</v>
      </c>
      <c r="Y158" s="60">
        <v>22038.131962855299</v>
      </c>
      <c r="Z158" s="60">
        <v>21322.0723987659</v>
      </c>
      <c r="AA158" s="60">
        <v>20964.4868185911</v>
      </c>
      <c r="AB158" s="60">
        <v>20603.0299292087</v>
      </c>
      <c r="AC158" s="60">
        <v>19689.8066134603</v>
      </c>
      <c r="AD158" s="60">
        <v>20222.9138266599</v>
      </c>
      <c r="AE158" s="60">
        <v>19335.597705199201</v>
      </c>
      <c r="AF158" s="60">
        <v>18363.0708994286</v>
      </c>
      <c r="AG158" s="60">
        <v>18355.269448068299</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2"/>
  <sheetViews>
    <sheetView showGridLines="0" zoomScale="85" zoomScaleNormal="85" workbookViewId="0"/>
  </sheetViews>
  <sheetFormatPr defaultColWidth="10.81640625" defaultRowHeight="14" x14ac:dyDescent="0.3"/>
  <cols>
    <col min="1" max="1" width="20.7265625" style="4" customWidth="1"/>
    <col min="2" max="2" width="24.7265625" style="4" bestFit="1" customWidth="1"/>
    <col min="3" max="3" width="120.7265625" style="4" customWidth="1"/>
    <col min="4" max="16384" width="10.81640625" style="4"/>
  </cols>
  <sheetData>
    <row r="1" spans="1:3" ht="19" x14ac:dyDescent="0.4">
      <c r="A1" s="3" t="s">
        <v>28</v>
      </c>
    </row>
    <row r="2" spans="1:3" ht="40" customHeight="1" x14ac:dyDescent="0.35">
      <c r="A2" s="112" t="s">
        <v>29</v>
      </c>
      <c r="B2" s="112" t="s">
        <v>387</v>
      </c>
      <c r="C2" s="112" t="s">
        <v>388</v>
      </c>
    </row>
    <row r="3" spans="1:3" ht="15.5" x14ac:dyDescent="0.35">
      <c r="A3" s="113" t="s">
        <v>386</v>
      </c>
      <c r="B3" s="114" t="str">
        <f>HYPERLINK("#Figure_1!A5", "Figure 1")</f>
        <v>Figure 1</v>
      </c>
      <c r="C3" s="115" t="s">
        <v>389</v>
      </c>
    </row>
    <row r="4" spans="1:3" ht="15.5" x14ac:dyDescent="0.35">
      <c r="A4" s="113" t="s">
        <v>30</v>
      </c>
      <c r="B4" s="116" t="str">
        <f>HYPERLINK("#Table_1!A5", "Table 1a")</f>
        <v>Table 1a</v>
      </c>
      <c r="C4" s="113" t="s">
        <v>31</v>
      </c>
    </row>
    <row r="5" spans="1:3" ht="15.5" x14ac:dyDescent="0.35">
      <c r="A5" s="113" t="s">
        <v>30</v>
      </c>
      <c r="B5" s="116" t="str">
        <f>HYPERLINK("#Table_1!A17", "Table 1b")</f>
        <v>Table 1b</v>
      </c>
      <c r="C5" s="113" t="s">
        <v>32</v>
      </c>
    </row>
    <row r="6" spans="1:3" ht="15.5" x14ac:dyDescent="0.35">
      <c r="A6" s="113" t="s">
        <v>30</v>
      </c>
      <c r="B6" s="116" t="str">
        <f>HYPERLINK("#Table_1!A29", "Table 1c")</f>
        <v>Table 1c</v>
      </c>
      <c r="C6" s="113" t="s">
        <v>33</v>
      </c>
    </row>
    <row r="7" spans="1:3" ht="15.5" x14ac:dyDescent="0.35">
      <c r="A7" s="113" t="s">
        <v>390</v>
      </c>
      <c r="B7" s="114" t="str">
        <f>HYPERLINK("#Figure_2!A5", "Figure 2")</f>
        <v>Figure 2</v>
      </c>
      <c r="C7" s="115" t="s">
        <v>391</v>
      </c>
    </row>
    <row r="8" spans="1:3" ht="15.5" x14ac:dyDescent="0.35">
      <c r="A8" s="113" t="s">
        <v>392</v>
      </c>
      <c r="B8" s="114" t="str">
        <f>HYPERLINK("#Figure_3!A5", "Figure 3")</f>
        <v>Figure 3</v>
      </c>
      <c r="C8" s="115" t="s">
        <v>393</v>
      </c>
    </row>
    <row r="9" spans="1:3" ht="15.5" x14ac:dyDescent="0.35">
      <c r="A9" s="113" t="s">
        <v>394</v>
      </c>
      <c r="B9" s="114" t="str">
        <f>HYPERLINK("#Figure_4!A5", "Figure 4")</f>
        <v>Figure 4</v>
      </c>
      <c r="C9" s="115" t="s">
        <v>395</v>
      </c>
    </row>
    <row r="10" spans="1:3" ht="15.5" x14ac:dyDescent="0.35">
      <c r="A10" s="113" t="s">
        <v>34</v>
      </c>
      <c r="B10" s="116" t="str">
        <f>HYPERLINK("#Table_2!A5", "Table 2a")</f>
        <v>Table 2a</v>
      </c>
      <c r="C10" s="113" t="s">
        <v>35</v>
      </c>
    </row>
    <row r="11" spans="1:3" ht="15.5" x14ac:dyDescent="0.35">
      <c r="A11" s="113" t="s">
        <v>34</v>
      </c>
      <c r="B11" s="116" t="str">
        <f>HYPERLINK("#Table_2!A13", "Table 2b")</f>
        <v>Table 2b</v>
      </c>
      <c r="C11" s="113" t="s">
        <v>36</v>
      </c>
    </row>
    <row r="12" spans="1:3" ht="15.5" x14ac:dyDescent="0.35">
      <c r="A12" s="113" t="s">
        <v>37</v>
      </c>
      <c r="B12" s="116" t="str">
        <f>HYPERLINK("#Table_3!A4", "Table 3")</f>
        <v>Table 3</v>
      </c>
      <c r="C12" s="113" t="s">
        <v>38</v>
      </c>
    </row>
    <row r="13" spans="1:3" ht="15.5" x14ac:dyDescent="0.35">
      <c r="A13" s="113" t="s">
        <v>39</v>
      </c>
      <c r="B13" s="116" t="str">
        <f>HYPERLINK("#Table_4!A4", "Table 4")</f>
        <v>Table 4</v>
      </c>
      <c r="C13" s="113" t="s">
        <v>40</v>
      </c>
    </row>
    <row r="14" spans="1:3" ht="15.5" x14ac:dyDescent="0.35">
      <c r="A14" s="113" t="s">
        <v>396</v>
      </c>
      <c r="B14" s="114" t="str">
        <f>HYPERLINK("#Figure_5!A5", "Figure 5")</f>
        <v>Figure 5</v>
      </c>
      <c r="C14" s="115" t="s">
        <v>397</v>
      </c>
    </row>
    <row r="15" spans="1:3" ht="15.5" x14ac:dyDescent="0.35">
      <c r="A15" s="113" t="s">
        <v>41</v>
      </c>
      <c r="B15" s="116" t="str">
        <f>HYPERLINK("#Table_5!A5", "Table 5")</f>
        <v>Table 5</v>
      </c>
      <c r="C15" s="113" t="s">
        <v>42</v>
      </c>
    </row>
    <row r="16" spans="1:3" ht="15.5" x14ac:dyDescent="0.35">
      <c r="A16" s="113" t="s">
        <v>398</v>
      </c>
      <c r="B16" s="114" t="str">
        <f>HYPERLINK("#Figure_6!A5", "Figure 6")</f>
        <v>Figure 6</v>
      </c>
      <c r="C16" s="115" t="s">
        <v>410</v>
      </c>
    </row>
    <row r="17" spans="1:3" ht="15.5" x14ac:dyDescent="0.35">
      <c r="A17" s="113" t="s">
        <v>43</v>
      </c>
      <c r="B17" s="116" t="str">
        <f>HYPERLINK("#Table_6!A3", "Table 6")</f>
        <v>Table 6</v>
      </c>
      <c r="C17" s="113" t="s">
        <v>44</v>
      </c>
    </row>
    <row r="18" spans="1:3" ht="15.5" x14ac:dyDescent="0.35">
      <c r="A18" s="113" t="s">
        <v>408</v>
      </c>
      <c r="B18" s="114" t="str">
        <f>HYPERLINK("#Figure_7!A5", "Figure 7")</f>
        <v>Figure 7</v>
      </c>
      <c r="C18" s="115" t="s">
        <v>409</v>
      </c>
    </row>
    <row r="19" spans="1:3" ht="15.5" x14ac:dyDescent="0.35">
      <c r="A19" s="113" t="s">
        <v>45</v>
      </c>
      <c r="B19" s="116" t="str">
        <f>HYPERLINK("#Table_7!A4", "Table 7a")</f>
        <v>Table 7a</v>
      </c>
      <c r="C19" s="113" t="s">
        <v>46</v>
      </c>
    </row>
    <row r="20" spans="1:3" ht="15.5" x14ac:dyDescent="0.35">
      <c r="A20" s="113" t="s">
        <v>45</v>
      </c>
      <c r="B20" s="116" t="str">
        <f>HYPERLINK("#Table_7!A16", "Table 7b")</f>
        <v>Table 7b</v>
      </c>
      <c r="C20" s="113" t="s">
        <v>411</v>
      </c>
    </row>
    <row r="21" spans="1:3" ht="15.5" x14ac:dyDescent="0.35">
      <c r="A21" s="113" t="s">
        <v>47</v>
      </c>
      <c r="B21" s="116" t="str">
        <f>HYPERLINK("#Table_8!A4", "Table 8")</f>
        <v>Table 8</v>
      </c>
      <c r="C21" s="113" t="s">
        <v>48</v>
      </c>
    </row>
    <row r="22" spans="1:3" ht="15.5" x14ac:dyDescent="0.35">
      <c r="A22" s="113" t="s">
        <v>49</v>
      </c>
      <c r="B22" s="116" t="str">
        <f>HYPERLINK("#Table_9!A4", "Table 9")</f>
        <v>Table 9</v>
      </c>
      <c r="C22" s="113" t="s">
        <v>50</v>
      </c>
    </row>
    <row r="23" spans="1:3" x14ac:dyDescent="0.3">
      <c r="A23" s="5"/>
      <c r="B23" s="5"/>
      <c r="C23" s="5"/>
    </row>
    <row r="24" spans="1:3" x14ac:dyDescent="0.3">
      <c r="A24" s="5"/>
      <c r="B24" s="5"/>
      <c r="C24" s="5"/>
    </row>
    <row r="25" spans="1:3" x14ac:dyDescent="0.3">
      <c r="A25" s="5"/>
      <c r="B25" s="5"/>
      <c r="C25" s="5"/>
    </row>
    <row r="26" spans="1:3" x14ac:dyDescent="0.3">
      <c r="A26" s="5"/>
      <c r="B26" s="5"/>
      <c r="C26" s="5"/>
    </row>
    <row r="27" spans="1:3" x14ac:dyDescent="0.3">
      <c r="A27" s="5"/>
      <c r="B27" s="5"/>
      <c r="C27" s="5"/>
    </row>
    <row r="28" spans="1:3" x14ac:dyDescent="0.3">
      <c r="A28" s="5"/>
      <c r="B28" s="5"/>
      <c r="C28" s="5"/>
    </row>
    <row r="29" spans="1:3" x14ac:dyDescent="0.3">
      <c r="A29" s="5"/>
      <c r="B29" s="5"/>
      <c r="C29" s="5"/>
    </row>
    <row r="30" spans="1:3" x14ac:dyDescent="0.3">
      <c r="A30" s="5"/>
      <c r="B30" s="5"/>
      <c r="C30" s="5"/>
    </row>
    <row r="31" spans="1:3" x14ac:dyDescent="0.3">
      <c r="A31" s="5"/>
      <c r="B31" s="5"/>
      <c r="C31" s="5"/>
    </row>
    <row r="32" spans="1:3" x14ac:dyDescent="0.3">
      <c r="A32" s="5"/>
      <c r="B32" s="5"/>
      <c r="C32" s="5"/>
    </row>
    <row r="33" spans="1:3" x14ac:dyDescent="0.3">
      <c r="A33" s="5"/>
      <c r="B33" s="5"/>
      <c r="C33" s="5"/>
    </row>
    <row r="34" spans="1:3" x14ac:dyDescent="0.3">
      <c r="A34" s="5"/>
      <c r="B34" s="5"/>
      <c r="C34" s="5"/>
    </row>
    <row r="35" spans="1:3" x14ac:dyDescent="0.3">
      <c r="A35" s="5"/>
      <c r="B35" s="5"/>
      <c r="C35" s="5"/>
    </row>
    <row r="36" spans="1:3" x14ac:dyDescent="0.3">
      <c r="A36" s="5"/>
      <c r="B36" s="5"/>
      <c r="C36" s="5"/>
    </row>
    <row r="37" spans="1:3" x14ac:dyDescent="0.3">
      <c r="A37" s="5"/>
      <c r="B37" s="5"/>
      <c r="C37" s="5"/>
    </row>
    <row r="38" spans="1:3" x14ac:dyDescent="0.3">
      <c r="A38" s="5"/>
      <c r="B38" s="5"/>
      <c r="C38" s="5"/>
    </row>
    <row r="39" spans="1:3" x14ac:dyDescent="0.3">
      <c r="A39" s="5"/>
      <c r="B39" s="5"/>
      <c r="C39" s="5"/>
    </row>
    <row r="40" spans="1:3" x14ac:dyDescent="0.3">
      <c r="A40" s="5"/>
      <c r="B40" s="5"/>
      <c r="C40" s="5"/>
    </row>
    <row r="41" spans="1:3" x14ac:dyDescent="0.3">
      <c r="A41" s="5"/>
      <c r="B41" s="5"/>
      <c r="C41" s="5"/>
    </row>
    <row r="42" spans="1:3" x14ac:dyDescent="0.3">
      <c r="A42" s="5"/>
      <c r="B42" s="5"/>
      <c r="C42" s="5"/>
    </row>
  </sheetData>
  <phoneticPr fontId="9" type="noConversion"/>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D478F-8972-4D2B-BD75-0F10E038BB83}">
  <dimension ref="A1:AK63"/>
  <sheetViews>
    <sheetView zoomScale="70" zoomScaleNormal="70" workbookViewId="0"/>
  </sheetViews>
  <sheetFormatPr defaultColWidth="8.7265625" defaultRowHeight="14" x14ac:dyDescent="0.3"/>
  <cols>
    <col min="1" max="1" width="105.1796875" style="7" bestFit="1" customWidth="1"/>
    <col min="2" max="2" width="11.7265625" style="7" bestFit="1" customWidth="1"/>
    <col min="3" max="31" width="11.453125" style="7" bestFit="1" customWidth="1"/>
    <col min="32" max="36" width="9.54296875" style="7" bestFit="1" customWidth="1"/>
    <col min="37" max="37" width="11" style="7" bestFit="1" customWidth="1"/>
    <col min="38" max="16384" width="8.7265625" style="7"/>
  </cols>
  <sheetData>
    <row r="1" spans="1:16" ht="15.5" x14ac:dyDescent="0.35">
      <c r="A1" s="14" t="s">
        <v>340</v>
      </c>
    </row>
    <row r="2" spans="1:16" ht="15.5" x14ac:dyDescent="0.35">
      <c r="A2" s="15" t="s">
        <v>341</v>
      </c>
      <c r="P2" s="16" t="s">
        <v>379</v>
      </c>
    </row>
    <row r="3" spans="1:16" ht="15.5" x14ac:dyDescent="0.35">
      <c r="A3" s="17" t="s">
        <v>343</v>
      </c>
    </row>
    <row r="4" spans="1:16" ht="16.5" x14ac:dyDescent="0.4">
      <c r="A4" s="14" t="s">
        <v>342</v>
      </c>
    </row>
    <row r="19" spans="1:37" ht="15.5" x14ac:dyDescent="0.35">
      <c r="A19" s="18"/>
      <c r="B19" s="15"/>
      <c r="C19" s="19"/>
      <c r="D19" s="20"/>
      <c r="E19" s="20"/>
      <c r="F19" s="20"/>
      <c r="G19" s="20"/>
      <c r="H19" s="21"/>
      <c r="I19" s="20"/>
      <c r="J19" s="20"/>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row>
    <row r="20" spans="1:37" ht="15.5" x14ac:dyDescent="0.35">
      <c r="A20" s="22"/>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row>
    <row r="21" spans="1:37" ht="15.5" x14ac:dyDescent="0.35">
      <c r="A21" s="22"/>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row>
    <row r="22" spans="1:37" ht="15.5" x14ac:dyDescent="0.35">
      <c r="A22" s="22"/>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row>
    <row r="23" spans="1:37" ht="15.5" x14ac:dyDescent="0.35">
      <c r="A23" s="22"/>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row>
    <row r="24" spans="1:37" ht="15.5" x14ac:dyDescent="0.35">
      <c r="A24" s="22"/>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row>
    <row r="25" spans="1:37" ht="15.5" x14ac:dyDescent="0.35">
      <c r="A25" s="22"/>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row>
    <row r="26" spans="1:37" ht="15.5" x14ac:dyDescent="0.35">
      <c r="A26" s="24"/>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row>
    <row r="27" spans="1:37" ht="15.5" x14ac:dyDescent="0.35">
      <c r="A27" s="22"/>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row>
    <row r="28" spans="1:37" ht="15.5" x14ac:dyDescent="0.35">
      <c r="A28" s="9"/>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row>
    <row r="36" spans="1:37" ht="15.5" x14ac:dyDescent="0.35">
      <c r="A36" s="6" t="s">
        <v>357</v>
      </c>
    </row>
    <row r="37" spans="1:37" ht="17" thickBot="1" x14ac:dyDescent="0.45">
      <c r="A37" s="28" t="s">
        <v>344</v>
      </c>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30" t="s">
        <v>356</v>
      </c>
    </row>
    <row r="38" spans="1:37" s="14" customFormat="1" ht="15.5" x14ac:dyDescent="0.35">
      <c r="A38" s="34" t="s">
        <v>56</v>
      </c>
      <c r="B38" s="35" t="s">
        <v>142</v>
      </c>
      <c r="C38" s="36" t="s">
        <v>76</v>
      </c>
      <c r="D38" s="37" t="s">
        <v>346</v>
      </c>
      <c r="E38" s="37" t="s">
        <v>347</v>
      </c>
      <c r="F38" s="37" t="s">
        <v>348</v>
      </c>
      <c r="G38" s="37" t="s">
        <v>349</v>
      </c>
      <c r="H38" s="38" t="s">
        <v>77</v>
      </c>
      <c r="I38" s="37" t="s">
        <v>350</v>
      </c>
      <c r="J38" s="37" t="s">
        <v>351</v>
      </c>
      <c r="K38" s="36" t="s">
        <v>78</v>
      </c>
      <c r="L38" s="36" t="s">
        <v>79</v>
      </c>
      <c r="M38" s="36" t="s">
        <v>80</v>
      </c>
      <c r="N38" s="36" t="s">
        <v>81</v>
      </c>
      <c r="O38" s="36" t="s">
        <v>82</v>
      </c>
      <c r="P38" s="36" t="s">
        <v>83</v>
      </c>
      <c r="Q38" s="36" t="s">
        <v>84</v>
      </c>
      <c r="R38" s="36" t="s">
        <v>85</v>
      </c>
      <c r="S38" s="36" t="s">
        <v>86</v>
      </c>
      <c r="T38" s="36" t="s">
        <v>87</v>
      </c>
      <c r="U38" s="36" t="s">
        <v>88</v>
      </c>
      <c r="V38" s="36" t="s">
        <v>89</v>
      </c>
      <c r="W38" s="36" t="s">
        <v>90</v>
      </c>
      <c r="X38" s="36" t="s">
        <v>91</v>
      </c>
      <c r="Y38" s="36" t="s">
        <v>92</v>
      </c>
      <c r="Z38" s="36" t="s">
        <v>93</v>
      </c>
      <c r="AA38" s="36" t="s">
        <v>94</v>
      </c>
      <c r="AB38" s="36" t="s">
        <v>95</v>
      </c>
      <c r="AC38" s="36" t="s">
        <v>96</v>
      </c>
      <c r="AD38" s="36" t="s">
        <v>97</v>
      </c>
      <c r="AE38" s="36" t="s">
        <v>98</v>
      </c>
      <c r="AF38" s="36" t="s">
        <v>99</v>
      </c>
      <c r="AG38" s="36" t="s">
        <v>100</v>
      </c>
      <c r="AH38" s="36" t="s">
        <v>101</v>
      </c>
      <c r="AI38" s="36" t="s">
        <v>102</v>
      </c>
      <c r="AJ38" s="36" t="s">
        <v>58</v>
      </c>
      <c r="AK38" s="36" t="s">
        <v>59</v>
      </c>
    </row>
    <row r="39" spans="1:37" s="14" customFormat="1" ht="15.5" x14ac:dyDescent="0.35">
      <c r="A39" s="31" t="s">
        <v>62</v>
      </c>
      <c r="B39" s="32">
        <v>5.238397807077475</v>
      </c>
      <c r="C39" s="32">
        <v>5.2383978070774742</v>
      </c>
      <c r="D39" s="33"/>
      <c r="E39" s="33"/>
      <c r="F39" s="33"/>
      <c r="G39" s="33"/>
      <c r="H39" s="33">
        <v>5.700286572520711</v>
      </c>
      <c r="I39" s="33"/>
      <c r="J39" s="32"/>
      <c r="K39" s="32">
        <v>5.8571121516932365</v>
      </c>
      <c r="L39" s="32">
        <v>5.7899977163778074</v>
      </c>
      <c r="M39" s="32">
        <v>5.6232937546563697</v>
      </c>
      <c r="N39" s="32">
        <v>5.6229031141988184</v>
      </c>
      <c r="O39" s="32">
        <v>5.6065932513185563</v>
      </c>
      <c r="P39" s="32">
        <v>5.649753719593674</v>
      </c>
      <c r="Q39" s="32">
        <v>5.636814284181928</v>
      </c>
      <c r="R39" s="32">
        <v>5.7094342834502694</v>
      </c>
      <c r="S39" s="32">
        <v>5.5984955149615923</v>
      </c>
      <c r="T39" s="32">
        <v>5.5277896186067306</v>
      </c>
      <c r="U39" s="32">
        <v>5.403406147097737</v>
      </c>
      <c r="V39" s="32">
        <v>5.3646594712948561</v>
      </c>
      <c r="W39" s="32">
        <v>5.4607638365924291</v>
      </c>
      <c r="X39" s="32">
        <v>5.4325628754527679</v>
      </c>
      <c r="Y39" s="32">
        <v>5.5674519788739953</v>
      </c>
      <c r="Z39" s="32">
        <v>5.5329512949513324</v>
      </c>
      <c r="AA39" s="32">
        <v>5.5216774231053476</v>
      </c>
      <c r="AB39" s="32">
        <v>5.6937971338573732</v>
      </c>
      <c r="AC39" s="32">
        <v>5.7610992392979288</v>
      </c>
      <c r="AD39" s="32">
        <v>5.832712704337597</v>
      </c>
      <c r="AE39" s="32">
        <v>5.685006217421753</v>
      </c>
      <c r="AF39" s="32">
        <v>5.6841094349827657</v>
      </c>
      <c r="AG39" s="32">
        <v>5.7243116123675764</v>
      </c>
      <c r="AH39" s="32">
        <v>5.8927529261065059</v>
      </c>
      <c r="AI39" s="32">
        <v>5.7226522341144594</v>
      </c>
      <c r="AJ39" s="32">
        <v>5.711398092040044</v>
      </c>
      <c r="AK39" s="32">
        <v>5.7621793849201906</v>
      </c>
    </row>
    <row r="40" spans="1:37" s="14" customFormat="1" ht="15.5" x14ac:dyDescent="0.35">
      <c r="A40" s="10" t="s">
        <v>63</v>
      </c>
      <c r="B40" s="11">
        <v>4.4817670826575684</v>
      </c>
      <c r="C40" s="11">
        <v>4.4648856106345223</v>
      </c>
      <c r="D40" s="12"/>
      <c r="E40" s="12"/>
      <c r="F40" s="12"/>
      <c r="G40" s="12"/>
      <c r="H40" s="12">
        <v>3.4533670882845078</v>
      </c>
      <c r="I40" s="12"/>
      <c r="J40" s="11"/>
      <c r="K40" s="11">
        <v>3.34443413421435</v>
      </c>
      <c r="L40" s="11">
        <v>3.4072960901864389</v>
      </c>
      <c r="M40" s="11">
        <v>3.3582067901808696</v>
      </c>
      <c r="N40" s="11">
        <v>3.372453579260811</v>
      </c>
      <c r="O40" s="11">
        <v>3.2902994663485146</v>
      </c>
      <c r="P40" s="11">
        <v>3.3556819795152282</v>
      </c>
      <c r="Q40" s="11">
        <v>3.3169882881719457</v>
      </c>
      <c r="R40" s="11">
        <v>3.2978746615076084</v>
      </c>
      <c r="S40" s="11">
        <v>3.3964790946040506</v>
      </c>
      <c r="T40" s="11">
        <v>3.1471810357058478</v>
      </c>
      <c r="U40" s="11">
        <v>3.3144010488842213</v>
      </c>
      <c r="V40" s="11">
        <v>3.370217769357204</v>
      </c>
      <c r="W40" s="11">
        <v>3.8090617038025547</v>
      </c>
      <c r="X40" s="11">
        <v>3.2447403782103259</v>
      </c>
      <c r="Y40" s="11">
        <v>3.3256725962579705</v>
      </c>
      <c r="Z40" s="11">
        <v>3.5451675350614162</v>
      </c>
      <c r="AA40" s="11">
        <v>3.3676545912392717</v>
      </c>
      <c r="AB40" s="11">
        <v>3.3957815953568304</v>
      </c>
      <c r="AC40" s="11">
        <v>3.4258243480495554</v>
      </c>
      <c r="AD40" s="11">
        <v>3.27145657546285</v>
      </c>
      <c r="AE40" s="11">
        <v>3.5358370137017872</v>
      </c>
      <c r="AF40" s="11">
        <v>3.6359641529215203</v>
      </c>
      <c r="AG40" s="11">
        <v>3.5416713637914548</v>
      </c>
      <c r="AH40" s="11">
        <v>3.361969755278055</v>
      </c>
      <c r="AI40" s="11">
        <v>2.7326637053631906</v>
      </c>
      <c r="AJ40" s="11">
        <v>2.7048628020297567</v>
      </c>
      <c r="AK40" s="11">
        <v>2.8389259324830247</v>
      </c>
    </row>
    <row r="41" spans="1:37" s="14" customFormat="1" ht="15.5" x14ac:dyDescent="0.35">
      <c r="A41" s="10" t="s">
        <v>64</v>
      </c>
      <c r="B41" s="11">
        <v>3.5851639950843999</v>
      </c>
      <c r="C41" s="11">
        <v>3.5839210711726412</v>
      </c>
      <c r="D41" s="12"/>
      <c r="E41" s="12"/>
      <c r="F41" s="12"/>
      <c r="G41" s="12"/>
      <c r="H41" s="12">
        <v>3.5619329156888502</v>
      </c>
      <c r="I41" s="12"/>
      <c r="J41" s="11"/>
      <c r="K41" s="11">
        <v>3.7704782771087371</v>
      </c>
      <c r="L41" s="11">
        <v>3.9058874209740302</v>
      </c>
      <c r="M41" s="11">
        <v>4.0475483887628201</v>
      </c>
      <c r="N41" s="11">
        <v>4.1118675532489819</v>
      </c>
      <c r="O41" s="11">
        <v>4.2730548395780987</v>
      </c>
      <c r="P41" s="11">
        <v>4.4890390913952372</v>
      </c>
      <c r="Q41" s="11">
        <v>4.5667107756518908</v>
      </c>
      <c r="R41" s="11">
        <v>4.6875076614269924</v>
      </c>
      <c r="S41" s="11">
        <v>4.8048942006255233</v>
      </c>
      <c r="T41" s="11">
        <v>4.9217722091861882</v>
      </c>
      <c r="U41" s="11">
        <v>4.6391937948097866</v>
      </c>
      <c r="V41" s="11">
        <v>4.6637427808847791</v>
      </c>
      <c r="W41" s="11">
        <v>4.554173243108683</v>
      </c>
      <c r="X41" s="11">
        <v>4.4156479473533148</v>
      </c>
      <c r="Y41" s="11">
        <v>4.3802359400670889</v>
      </c>
      <c r="Z41" s="11">
        <v>4.3847318969306706</v>
      </c>
      <c r="AA41" s="11">
        <v>4.3264053591609084</v>
      </c>
      <c r="AB41" s="11">
        <v>4.3404110578036494</v>
      </c>
      <c r="AC41" s="11">
        <v>4.476153512487361</v>
      </c>
      <c r="AD41" s="11">
        <v>4.5202159149590804</v>
      </c>
      <c r="AE41" s="11">
        <v>4.4742723702679976</v>
      </c>
      <c r="AF41" s="11">
        <v>4.3489914048582046</v>
      </c>
      <c r="AG41" s="11">
        <v>3.4697753355603833</v>
      </c>
      <c r="AH41" s="11">
        <v>3.7755452321877452</v>
      </c>
      <c r="AI41" s="11">
        <v>3.8878738491440581</v>
      </c>
      <c r="AJ41" s="11">
        <v>3.8807636591804506</v>
      </c>
      <c r="AK41" s="11">
        <v>3.913425443446076</v>
      </c>
    </row>
    <row r="42" spans="1:37" s="14" customFormat="1" ht="15.5" x14ac:dyDescent="0.35">
      <c r="A42" s="10" t="s">
        <v>65</v>
      </c>
      <c r="B42" s="11">
        <v>5.3072537672191684</v>
      </c>
      <c r="C42" s="11">
        <v>5.3072537672191675</v>
      </c>
      <c r="D42" s="12"/>
      <c r="E42" s="12"/>
      <c r="F42" s="12"/>
      <c r="G42" s="12"/>
      <c r="H42" s="12">
        <v>6.5284923279853402</v>
      </c>
      <c r="I42" s="12"/>
      <c r="J42" s="11"/>
      <c r="K42" s="11">
        <v>6.1848595534285513</v>
      </c>
      <c r="L42" s="11">
        <v>6.2803228931401867</v>
      </c>
      <c r="M42" s="11">
        <v>6.3344153823786264</v>
      </c>
      <c r="N42" s="11">
        <v>6.6481779971298334</v>
      </c>
      <c r="O42" s="11">
        <v>5.2173566149879846</v>
      </c>
      <c r="P42" s="11">
        <v>5.0252660551611656</v>
      </c>
      <c r="Q42" s="11">
        <v>4.8763066606545546</v>
      </c>
      <c r="R42" s="11">
        <v>5.3704614361289851</v>
      </c>
      <c r="S42" s="11">
        <v>5.7008432971551288</v>
      </c>
      <c r="T42" s="11">
        <v>4.6313183282589376</v>
      </c>
      <c r="U42" s="11">
        <v>4.814281985569834</v>
      </c>
      <c r="V42" s="11">
        <v>3.6667292103045797</v>
      </c>
      <c r="W42" s="11">
        <v>3.936402469776775</v>
      </c>
      <c r="X42" s="11">
        <v>3.7222112745049314</v>
      </c>
      <c r="Y42" s="11">
        <v>3.8483224309289663</v>
      </c>
      <c r="Z42" s="11">
        <v>4.0473271002115947</v>
      </c>
      <c r="AA42" s="11">
        <v>3.8128718557058394</v>
      </c>
      <c r="AB42" s="11">
        <v>3.8206180635103295</v>
      </c>
      <c r="AC42" s="11">
        <v>4.0104308025611379</v>
      </c>
      <c r="AD42" s="11">
        <v>3.4252557362001057</v>
      </c>
      <c r="AE42" s="11">
        <v>2.9112709523196765</v>
      </c>
      <c r="AF42" s="11">
        <v>2.786418421337614</v>
      </c>
      <c r="AG42" s="11">
        <v>2.8762086813140519</v>
      </c>
      <c r="AH42" s="11">
        <v>3.0791377727468303</v>
      </c>
      <c r="AI42" s="11">
        <v>2.990252277507373</v>
      </c>
      <c r="AJ42" s="11">
        <v>2.1647686196484135</v>
      </c>
      <c r="AK42" s="11">
        <v>1.9852735672541324</v>
      </c>
    </row>
    <row r="43" spans="1:37" s="14" customFormat="1" ht="15.5" x14ac:dyDescent="0.35">
      <c r="A43" s="10" t="s">
        <v>66</v>
      </c>
      <c r="B43" s="11">
        <v>0</v>
      </c>
      <c r="C43" s="11">
        <v>0</v>
      </c>
      <c r="D43" s="12"/>
      <c r="E43" s="12"/>
      <c r="F43" s="12"/>
      <c r="G43" s="12"/>
      <c r="H43" s="12">
        <v>6.7068762494050445E-5</v>
      </c>
      <c r="I43" s="12"/>
      <c r="J43" s="11"/>
      <c r="K43" s="11">
        <v>8.7671584959543065E-5</v>
      </c>
      <c r="L43" s="11">
        <v>3.8279096598557109E-4</v>
      </c>
      <c r="M43" s="11">
        <v>4.3356769155640556E-4</v>
      </c>
      <c r="N43" s="11">
        <v>4.7819284340356135E-4</v>
      </c>
      <c r="O43" s="11">
        <v>5.1046903288714141E-4</v>
      </c>
      <c r="P43" s="11">
        <v>6.5451053326975384E-4</v>
      </c>
      <c r="Q43" s="11">
        <v>6.6172398585691728E-4</v>
      </c>
      <c r="R43" s="11">
        <v>7.4858640189797245E-4</v>
      </c>
      <c r="S43" s="11">
        <v>6.0160926543939E-4</v>
      </c>
      <c r="T43" s="11">
        <v>2.6578245679277895E-3</v>
      </c>
      <c r="U43" s="11">
        <v>1.4509662855584605E-3</v>
      </c>
      <c r="V43" s="11">
        <v>1.1286864144382527E-3</v>
      </c>
      <c r="W43" s="11">
        <v>1.7187712051090218E-3</v>
      </c>
      <c r="X43" s="11">
        <v>1.1037944333789722E-3</v>
      </c>
      <c r="Y43" s="11">
        <v>1.3852900637900966E-3</v>
      </c>
      <c r="Z43" s="11">
        <v>1.6321085005809241E-3</v>
      </c>
      <c r="AA43" s="11">
        <v>1.177038861702101E-3</v>
      </c>
      <c r="AB43" s="11">
        <v>1.351345257707583E-3</v>
      </c>
      <c r="AC43" s="11">
        <v>3.1039325374926444E-3</v>
      </c>
      <c r="AD43" s="11">
        <v>2.8019535512348675E-3</v>
      </c>
      <c r="AE43" s="11">
        <v>4.0662002244697942E-3</v>
      </c>
      <c r="AF43" s="11">
        <v>3.6920738962942013E-3</v>
      </c>
      <c r="AG43" s="11">
        <v>4.2069454058119207E-3</v>
      </c>
      <c r="AH43" s="11">
        <v>5.4178213642939871E-3</v>
      </c>
      <c r="AI43" s="11">
        <v>3.8468795791179611E-3</v>
      </c>
      <c r="AJ43" s="11">
        <v>4.2184803827934186E-3</v>
      </c>
      <c r="AK43" s="11">
        <v>5.2699706803976737E-3</v>
      </c>
    </row>
    <row r="44" spans="1:37" s="14" customFormat="1" ht="15.5" x14ac:dyDescent="0.35">
      <c r="A44" s="10" t="s">
        <v>67</v>
      </c>
      <c r="B44" s="11">
        <v>3.2994432870263344</v>
      </c>
      <c r="C44" s="11">
        <v>3.3055430830079278</v>
      </c>
      <c r="D44" s="12"/>
      <c r="E44" s="12"/>
      <c r="F44" s="12"/>
      <c r="G44" s="12"/>
      <c r="H44" s="12">
        <v>2.7420845432406247</v>
      </c>
      <c r="I44" s="12"/>
      <c r="J44" s="11"/>
      <c r="K44" s="11">
        <v>2.4911531298529734</v>
      </c>
      <c r="L44" s="11">
        <v>2.6191788196838681</v>
      </c>
      <c r="M44" s="11">
        <v>2.236966263963057</v>
      </c>
      <c r="N44" s="11">
        <v>2.2004675568931242</v>
      </c>
      <c r="O44" s="11">
        <v>1.3552838619637704</v>
      </c>
      <c r="P44" s="11">
        <v>1.3863648694775772</v>
      </c>
      <c r="Q44" s="11">
        <v>1.4529667279728686</v>
      </c>
      <c r="R44" s="11">
        <v>1.9718306780512758</v>
      </c>
      <c r="S44" s="11">
        <v>1.9000800242883593</v>
      </c>
      <c r="T44" s="11">
        <v>1.9893551512311449</v>
      </c>
      <c r="U44" s="11">
        <v>1.6857508884479111</v>
      </c>
      <c r="V44" s="11">
        <v>1.1080318814933676</v>
      </c>
      <c r="W44" s="11">
        <v>1.2902430141560084</v>
      </c>
      <c r="X44" s="11">
        <v>1.4070136269361098</v>
      </c>
      <c r="Y44" s="11">
        <v>1.3200378659856096</v>
      </c>
      <c r="Z44" s="11">
        <v>1.425703552615714</v>
      </c>
      <c r="AA44" s="11">
        <v>1.5461450266897685</v>
      </c>
      <c r="AB44" s="11">
        <v>1.5567429193032103</v>
      </c>
      <c r="AC44" s="11">
        <v>1.3494304059157074</v>
      </c>
      <c r="AD44" s="11">
        <v>1.3664613171151792</v>
      </c>
      <c r="AE44" s="11">
        <v>1.3777748480248122</v>
      </c>
      <c r="AF44" s="11">
        <v>1.2151009790188649</v>
      </c>
      <c r="AG44" s="11">
        <v>1.1314064487255773</v>
      </c>
      <c r="AH44" s="11">
        <v>1.1731475941931495</v>
      </c>
      <c r="AI44" s="11">
        <v>1.1354846927505498</v>
      </c>
      <c r="AJ44" s="11">
        <v>1.0549013187764509</v>
      </c>
      <c r="AK44" s="11">
        <v>1.0089077989595256</v>
      </c>
    </row>
    <row r="45" spans="1:37" s="14" customFormat="1" ht="15.5" x14ac:dyDescent="0.35">
      <c r="A45" s="13" t="s">
        <v>345</v>
      </c>
      <c r="B45" s="11">
        <v>2.6218991060878096</v>
      </c>
      <c r="C45" s="11">
        <v>2.6218991060878114</v>
      </c>
      <c r="D45" s="12"/>
      <c r="E45" s="12"/>
      <c r="F45" s="12"/>
      <c r="G45" s="12"/>
      <c r="H45" s="12">
        <v>2.4026793417261887</v>
      </c>
      <c r="I45" s="12"/>
      <c r="J45" s="11"/>
      <c r="K45" s="11">
        <v>2.2347162537153822</v>
      </c>
      <c r="L45" s="11">
        <v>2.2058045146381646</v>
      </c>
      <c r="M45" s="11">
        <v>2.1724297078482655</v>
      </c>
      <c r="N45" s="11">
        <v>2.1593693709490656</v>
      </c>
      <c r="O45" s="11">
        <v>2.1440141252242113</v>
      </c>
      <c r="P45" s="11">
        <v>2.1114121542016453</v>
      </c>
      <c r="Q45" s="11">
        <v>2.1128868054996102</v>
      </c>
      <c r="R45" s="11">
        <v>2.1241043604708225</v>
      </c>
      <c r="S45" s="11">
        <v>2.1281463842362713</v>
      </c>
      <c r="T45" s="11">
        <v>2.1534148146512595</v>
      </c>
      <c r="U45" s="11">
        <v>2.1646065667395478</v>
      </c>
      <c r="V45" s="11">
        <v>2.2254647585532745</v>
      </c>
      <c r="W45" s="11">
        <v>2.2459953038699787</v>
      </c>
      <c r="X45" s="11">
        <v>2.2319572410023372</v>
      </c>
      <c r="Y45" s="11">
        <v>2.3762802714897044</v>
      </c>
      <c r="Z45" s="11">
        <v>2.1793861264074539</v>
      </c>
      <c r="AA45" s="11">
        <v>2.1799967247681331</v>
      </c>
      <c r="AB45" s="11">
        <v>2.1800832830837007</v>
      </c>
      <c r="AC45" s="11">
        <v>2.1895411671495633</v>
      </c>
      <c r="AD45" s="11">
        <v>2.1631794945526663</v>
      </c>
      <c r="AE45" s="11">
        <v>2.1526793048809352</v>
      </c>
      <c r="AF45" s="11">
        <v>2.1177286352974765</v>
      </c>
      <c r="AG45" s="11">
        <v>2.1526533288375416</v>
      </c>
      <c r="AH45" s="11">
        <v>2.1575630427515673</v>
      </c>
      <c r="AI45" s="11">
        <v>2.1264231116933865</v>
      </c>
      <c r="AJ45" s="11">
        <v>2.1299371497889239</v>
      </c>
      <c r="AK45" s="11">
        <v>2.1443682065726768</v>
      </c>
    </row>
    <row r="46" spans="1:37" s="14" customFormat="1" ht="15.5" x14ac:dyDescent="0.35">
      <c r="A46" s="39" t="s">
        <v>69</v>
      </c>
      <c r="B46" s="40">
        <v>1.4803824919423449</v>
      </c>
      <c r="C46" s="40">
        <v>1.4803824919423449</v>
      </c>
      <c r="D46" s="41"/>
      <c r="E46" s="41"/>
      <c r="F46" s="41"/>
      <c r="G46" s="41"/>
      <c r="H46" s="41">
        <v>1.7613681361108193</v>
      </c>
      <c r="I46" s="41"/>
      <c r="J46" s="40"/>
      <c r="K46" s="40">
        <v>1.9372940967634475</v>
      </c>
      <c r="L46" s="40">
        <v>1.9807892890591186</v>
      </c>
      <c r="M46" s="40">
        <v>2.0056897299521803</v>
      </c>
      <c r="N46" s="40">
        <v>2.0246719503766939</v>
      </c>
      <c r="O46" s="40">
        <v>2.0618832765796746</v>
      </c>
      <c r="P46" s="40">
        <v>2.0714042503122205</v>
      </c>
      <c r="Q46" s="40">
        <v>2.0660964037069953</v>
      </c>
      <c r="R46" s="40">
        <v>2.0548725153439658</v>
      </c>
      <c r="S46" s="40">
        <v>2.0360091155637119</v>
      </c>
      <c r="T46" s="40">
        <v>2.0101875424854581</v>
      </c>
      <c r="U46" s="40">
        <v>1.964668369892725</v>
      </c>
      <c r="V46" s="40">
        <v>1.7433082696520679</v>
      </c>
      <c r="W46" s="40">
        <v>1.4151620084249905</v>
      </c>
      <c r="X46" s="40">
        <v>1.3500449723365573</v>
      </c>
      <c r="Y46" s="40">
        <v>1.262246933169769</v>
      </c>
      <c r="Z46" s="40">
        <v>1.1486357224677457</v>
      </c>
      <c r="AA46" s="40">
        <v>0.77015988235397548</v>
      </c>
      <c r="AB46" s="40">
        <v>0.87577743330470592</v>
      </c>
      <c r="AC46" s="40">
        <v>0.82254855485653589</v>
      </c>
      <c r="AD46" s="40">
        <v>0.73998870258714988</v>
      </c>
      <c r="AE46" s="40">
        <v>0.82357991174965028</v>
      </c>
      <c r="AF46" s="40">
        <v>0.81102482689596989</v>
      </c>
      <c r="AG46" s="40">
        <v>0.78957289745788717</v>
      </c>
      <c r="AH46" s="40">
        <v>0.7773796820317288</v>
      </c>
      <c r="AI46" s="40">
        <v>0.7364009550470455</v>
      </c>
      <c r="AJ46" s="40">
        <v>0.71222077758172997</v>
      </c>
      <c r="AK46" s="40">
        <v>0.69691914375223296</v>
      </c>
    </row>
    <row r="47" spans="1:37" s="14" customFormat="1" ht="15.5" x14ac:dyDescent="0.35">
      <c r="A47" s="44" t="s">
        <v>70</v>
      </c>
      <c r="B47" s="45">
        <v>26.0143075370951</v>
      </c>
      <c r="C47" s="45">
        <v>26.002282937141889</v>
      </c>
      <c r="D47" s="45"/>
      <c r="E47" s="45"/>
      <c r="F47" s="45"/>
      <c r="G47" s="45"/>
      <c r="H47" s="45">
        <v>26.150277994319534</v>
      </c>
      <c r="I47" s="45"/>
      <c r="J47" s="45"/>
      <c r="K47" s="45">
        <v>25.820135268361639</v>
      </c>
      <c r="L47" s="45">
        <v>26.189659535025601</v>
      </c>
      <c r="M47" s="45">
        <v>25.778983585433746</v>
      </c>
      <c r="N47" s="45">
        <v>26.140389314900727</v>
      </c>
      <c r="O47" s="45">
        <v>23.948995905033698</v>
      </c>
      <c r="P47" s="45">
        <v>24.089576630190013</v>
      </c>
      <c r="Q47" s="45">
        <v>24.029431669825648</v>
      </c>
      <c r="R47" s="45">
        <v>25.216834182781813</v>
      </c>
      <c r="S47" s="45">
        <v>25.565549240700079</v>
      </c>
      <c r="T47" s="45">
        <v>24.383676524693495</v>
      </c>
      <c r="U47" s="45">
        <v>23.987759767727322</v>
      </c>
      <c r="V47" s="45">
        <v>22.143282827954565</v>
      </c>
      <c r="W47" s="45">
        <v>22.713520350936527</v>
      </c>
      <c r="X47" s="45">
        <v>21.805282110229722</v>
      </c>
      <c r="Y47" s="45">
        <v>22.081633306836896</v>
      </c>
      <c r="Z47" s="45">
        <v>22.26553533714651</v>
      </c>
      <c r="AA47" s="45">
        <v>21.526087901884949</v>
      </c>
      <c r="AB47" s="45">
        <v>21.86456283147751</v>
      </c>
      <c r="AC47" s="45">
        <v>22.038131962855282</v>
      </c>
      <c r="AD47" s="45">
        <v>21.322072398765865</v>
      </c>
      <c r="AE47" s="45">
        <v>20.964486818591077</v>
      </c>
      <c r="AF47" s="45">
        <v>20.603029929208709</v>
      </c>
      <c r="AG47" s="45">
        <v>19.689806613460284</v>
      </c>
      <c r="AH47" s="45">
        <v>20.222913826659877</v>
      </c>
      <c r="AI47" s="45">
        <v>19.335597705199184</v>
      </c>
      <c r="AJ47" s="45">
        <v>18.363070899428564</v>
      </c>
      <c r="AK47" s="45">
        <v>18.355269448068299</v>
      </c>
    </row>
    <row r="48" spans="1:37" s="14" customFormat="1" ht="16.5" x14ac:dyDescent="0.4">
      <c r="A48" s="42" t="s">
        <v>354</v>
      </c>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row>
    <row r="49" spans="1:37" s="14" customFormat="1" ht="16.5" x14ac:dyDescent="0.4">
      <c r="AK49" s="8" t="s">
        <v>355</v>
      </c>
    </row>
    <row r="50" spans="1:37" s="14" customFormat="1" ht="15.5" x14ac:dyDescent="0.35">
      <c r="A50" s="47" t="s">
        <v>56</v>
      </c>
      <c r="B50" s="48" t="s">
        <v>142</v>
      </c>
      <c r="C50" s="49" t="s">
        <v>76</v>
      </c>
      <c r="D50" s="50" t="s">
        <v>346</v>
      </c>
      <c r="E50" s="50" t="s">
        <v>347</v>
      </c>
      <c r="F50" s="50" t="s">
        <v>348</v>
      </c>
      <c r="G50" s="50" t="s">
        <v>349</v>
      </c>
      <c r="H50" s="51" t="s">
        <v>77</v>
      </c>
      <c r="I50" s="50" t="s">
        <v>350</v>
      </c>
      <c r="J50" s="50" t="s">
        <v>351</v>
      </c>
      <c r="K50" s="49" t="s">
        <v>78</v>
      </c>
      <c r="L50" s="49" t="s">
        <v>79</v>
      </c>
      <c r="M50" s="49" t="s">
        <v>80</v>
      </c>
      <c r="N50" s="49" t="s">
        <v>81</v>
      </c>
      <c r="O50" s="49" t="s">
        <v>82</v>
      </c>
      <c r="P50" s="49" t="s">
        <v>83</v>
      </c>
      <c r="Q50" s="49" t="s">
        <v>84</v>
      </c>
      <c r="R50" s="49" t="s">
        <v>85</v>
      </c>
      <c r="S50" s="49" t="s">
        <v>86</v>
      </c>
      <c r="T50" s="49" t="s">
        <v>87</v>
      </c>
      <c r="U50" s="49" t="s">
        <v>88</v>
      </c>
      <c r="V50" s="49" t="s">
        <v>89</v>
      </c>
      <c r="W50" s="49" t="s">
        <v>90</v>
      </c>
      <c r="X50" s="49" t="s">
        <v>91</v>
      </c>
      <c r="Y50" s="49" t="s">
        <v>92</v>
      </c>
      <c r="Z50" s="49" t="s">
        <v>93</v>
      </c>
      <c r="AA50" s="49" t="s">
        <v>94</v>
      </c>
      <c r="AB50" s="49" t="s">
        <v>95</v>
      </c>
      <c r="AC50" s="49" t="s">
        <v>96</v>
      </c>
      <c r="AD50" s="49" t="s">
        <v>97</v>
      </c>
      <c r="AE50" s="49" t="s">
        <v>98</v>
      </c>
      <c r="AF50" s="49" t="s">
        <v>99</v>
      </c>
      <c r="AG50" s="49" t="s">
        <v>100</v>
      </c>
      <c r="AH50" s="49" t="s">
        <v>101</v>
      </c>
      <c r="AI50" s="49" t="s">
        <v>102</v>
      </c>
      <c r="AJ50" s="49" t="s">
        <v>58</v>
      </c>
      <c r="AK50" s="49" t="s">
        <v>59</v>
      </c>
    </row>
    <row r="51" spans="1:37" s="14" customFormat="1" ht="15.5" x14ac:dyDescent="0.35">
      <c r="A51" s="46" t="s">
        <v>62</v>
      </c>
      <c r="B51" s="54">
        <v>5238.3978070774747</v>
      </c>
      <c r="C51" s="54">
        <v>5238.3978070774738</v>
      </c>
      <c r="D51" s="54"/>
      <c r="E51" s="54"/>
      <c r="F51" s="54"/>
      <c r="G51" s="54"/>
      <c r="H51" s="54">
        <v>5700.2865725207112</v>
      </c>
      <c r="I51" s="54"/>
      <c r="J51" s="54"/>
      <c r="K51" s="54">
        <v>5857.1121516932362</v>
      </c>
      <c r="L51" s="54">
        <v>5789.9977163778076</v>
      </c>
      <c r="M51" s="54">
        <v>5623.2937546563699</v>
      </c>
      <c r="N51" s="54">
        <v>5622.903114198818</v>
      </c>
      <c r="O51" s="54">
        <v>5606.5932513185562</v>
      </c>
      <c r="P51" s="54">
        <v>5649.7537195936738</v>
      </c>
      <c r="Q51" s="54">
        <v>5636.8142841819281</v>
      </c>
      <c r="R51" s="54">
        <v>5709.4342834502695</v>
      </c>
      <c r="S51" s="54">
        <v>5598.4955149615926</v>
      </c>
      <c r="T51" s="54">
        <v>5527.789618606731</v>
      </c>
      <c r="U51" s="54">
        <v>5403.4061470977367</v>
      </c>
      <c r="V51" s="54">
        <v>5364.6594712948563</v>
      </c>
      <c r="W51" s="54">
        <v>5460.7638365924295</v>
      </c>
      <c r="X51" s="54">
        <v>5432.5628754527679</v>
      </c>
      <c r="Y51" s="54">
        <v>5567.4519788739954</v>
      </c>
      <c r="Z51" s="54">
        <v>5532.9512949513328</v>
      </c>
      <c r="AA51" s="54">
        <v>5521.6774231053478</v>
      </c>
      <c r="AB51" s="54">
        <v>5693.7971338573734</v>
      </c>
      <c r="AC51" s="54">
        <v>5761.0992392979288</v>
      </c>
      <c r="AD51" s="54">
        <v>5832.7127043375967</v>
      </c>
      <c r="AE51" s="54">
        <v>5685.0062174217528</v>
      </c>
      <c r="AF51" s="54">
        <v>5684.1094349827654</v>
      </c>
      <c r="AG51" s="54">
        <v>5724.3116123675763</v>
      </c>
      <c r="AH51" s="54">
        <v>5892.7529261065056</v>
      </c>
      <c r="AI51" s="54">
        <v>5722.6522341144591</v>
      </c>
      <c r="AJ51" s="54">
        <v>5711.3980920400436</v>
      </c>
      <c r="AK51" s="54">
        <v>5762.1793849201904</v>
      </c>
    </row>
    <row r="52" spans="1:37" s="14" customFormat="1" ht="15.5" x14ac:dyDescent="0.35">
      <c r="A52" s="22" t="s">
        <v>63</v>
      </c>
      <c r="B52" s="26">
        <v>4481.7670826575686</v>
      </c>
      <c r="C52" s="26">
        <v>4464.885610634522</v>
      </c>
      <c r="D52" s="26"/>
      <c r="E52" s="26"/>
      <c r="F52" s="26"/>
      <c r="G52" s="26"/>
      <c r="H52" s="26">
        <v>3453.3670882845076</v>
      </c>
      <c r="I52" s="26"/>
      <c r="J52" s="26"/>
      <c r="K52" s="26">
        <v>3344.4341342143498</v>
      </c>
      <c r="L52" s="26">
        <v>3407.296090186439</v>
      </c>
      <c r="M52" s="26">
        <v>3358.2067901808696</v>
      </c>
      <c r="N52" s="26">
        <v>3372.4535792608112</v>
      </c>
      <c r="O52" s="26">
        <v>3290.2994663485147</v>
      </c>
      <c r="P52" s="26">
        <v>3355.6819795152282</v>
      </c>
      <c r="Q52" s="26">
        <v>3316.9882881719459</v>
      </c>
      <c r="R52" s="26">
        <v>3297.8746615076084</v>
      </c>
      <c r="S52" s="26">
        <v>3396.4790946040507</v>
      </c>
      <c r="T52" s="26">
        <v>3147.181035705848</v>
      </c>
      <c r="U52" s="26">
        <v>3314.4010488842214</v>
      </c>
      <c r="V52" s="26">
        <v>3370.2177693572039</v>
      </c>
      <c r="W52" s="26">
        <v>3809.0617038025548</v>
      </c>
      <c r="X52" s="26">
        <v>3244.7403782103261</v>
      </c>
      <c r="Y52" s="26">
        <v>3325.6725962579703</v>
      </c>
      <c r="Z52" s="26">
        <v>3545.1675350614164</v>
      </c>
      <c r="AA52" s="26">
        <v>3367.6545912392717</v>
      </c>
      <c r="AB52" s="26">
        <v>3395.7815953568306</v>
      </c>
      <c r="AC52" s="26">
        <v>3425.8243480495553</v>
      </c>
      <c r="AD52" s="26">
        <v>3271.4565754628497</v>
      </c>
      <c r="AE52" s="26">
        <v>3535.8370137017873</v>
      </c>
      <c r="AF52" s="26">
        <v>3635.9641529215205</v>
      </c>
      <c r="AG52" s="26">
        <v>3541.671363791455</v>
      </c>
      <c r="AH52" s="26">
        <v>3361.9697552780549</v>
      </c>
      <c r="AI52" s="26">
        <v>2732.6637053631907</v>
      </c>
      <c r="AJ52" s="26">
        <v>2704.8628020297565</v>
      </c>
      <c r="AK52" s="26">
        <v>2838.9259324830246</v>
      </c>
    </row>
    <row r="53" spans="1:37" s="14" customFormat="1" ht="15.5" x14ac:dyDescent="0.35">
      <c r="A53" s="22" t="s">
        <v>64</v>
      </c>
      <c r="B53" s="26">
        <v>3585.1639950844001</v>
      </c>
      <c r="C53" s="26">
        <v>3583.9210711726414</v>
      </c>
      <c r="D53" s="26"/>
      <c r="E53" s="26"/>
      <c r="F53" s="26"/>
      <c r="G53" s="26"/>
      <c r="H53" s="26">
        <v>3561.9329156888502</v>
      </c>
      <c r="I53" s="26"/>
      <c r="J53" s="26"/>
      <c r="K53" s="26">
        <v>3770.4782771087371</v>
      </c>
      <c r="L53" s="26">
        <v>3905.8874209740302</v>
      </c>
      <c r="M53" s="26">
        <v>4047.5483887628202</v>
      </c>
      <c r="N53" s="26">
        <v>4111.8675532489815</v>
      </c>
      <c r="O53" s="26">
        <v>4273.0548395780988</v>
      </c>
      <c r="P53" s="26">
        <v>4489.0390913952369</v>
      </c>
      <c r="Q53" s="26">
        <v>4566.7107756518908</v>
      </c>
      <c r="R53" s="26">
        <v>4687.5076614269919</v>
      </c>
      <c r="S53" s="26">
        <v>4804.8942006255229</v>
      </c>
      <c r="T53" s="26">
        <v>4921.7722091861879</v>
      </c>
      <c r="U53" s="26">
        <v>4639.1937948097866</v>
      </c>
      <c r="V53" s="26">
        <v>4663.7427808847788</v>
      </c>
      <c r="W53" s="26">
        <v>4554.173243108683</v>
      </c>
      <c r="X53" s="26">
        <v>4415.6479473533145</v>
      </c>
      <c r="Y53" s="26">
        <v>4380.2359400670894</v>
      </c>
      <c r="Z53" s="26">
        <v>4384.7318969306707</v>
      </c>
      <c r="AA53" s="26">
        <v>4326.4053591609081</v>
      </c>
      <c r="AB53" s="26">
        <v>4340.4110578036498</v>
      </c>
      <c r="AC53" s="26">
        <v>4476.1535124873608</v>
      </c>
      <c r="AD53" s="26">
        <v>4520.2159149590807</v>
      </c>
      <c r="AE53" s="26">
        <v>4474.2723702679978</v>
      </c>
      <c r="AF53" s="26">
        <v>4348.991404858205</v>
      </c>
      <c r="AG53" s="26">
        <v>3469.7753355603832</v>
      </c>
      <c r="AH53" s="26">
        <v>3775.5452321877451</v>
      </c>
      <c r="AI53" s="26">
        <v>3887.8738491440581</v>
      </c>
      <c r="AJ53" s="26">
        <v>3880.7636591804508</v>
      </c>
      <c r="AK53" s="26">
        <v>3913.4254434460759</v>
      </c>
    </row>
    <row r="54" spans="1:37" s="14" customFormat="1" ht="15.5" x14ac:dyDescent="0.35">
      <c r="A54" s="22" t="s">
        <v>65</v>
      </c>
      <c r="B54" s="26">
        <v>5307.2537672191684</v>
      </c>
      <c r="C54" s="26">
        <v>5307.2537672191675</v>
      </c>
      <c r="D54" s="26"/>
      <c r="E54" s="26"/>
      <c r="F54" s="26"/>
      <c r="G54" s="26"/>
      <c r="H54" s="26">
        <v>6528.4923279853401</v>
      </c>
      <c r="I54" s="26"/>
      <c r="J54" s="26"/>
      <c r="K54" s="26">
        <v>6184.8595534285514</v>
      </c>
      <c r="L54" s="26">
        <v>6280.3228931401864</v>
      </c>
      <c r="M54" s="26">
        <v>6334.4153823786264</v>
      </c>
      <c r="N54" s="26">
        <v>6648.1779971298338</v>
      </c>
      <c r="O54" s="26">
        <v>5217.3566149879844</v>
      </c>
      <c r="P54" s="26">
        <v>5025.2660551611652</v>
      </c>
      <c r="Q54" s="26">
        <v>4876.3066606545544</v>
      </c>
      <c r="R54" s="26">
        <v>5370.461436128985</v>
      </c>
      <c r="S54" s="26">
        <v>5700.8432971551292</v>
      </c>
      <c r="T54" s="26">
        <v>4631.318328258938</v>
      </c>
      <c r="U54" s="26">
        <v>4814.2819855698344</v>
      </c>
      <c r="V54" s="26">
        <v>3666.7292103045797</v>
      </c>
      <c r="W54" s="26">
        <v>3936.402469776775</v>
      </c>
      <c r="X54" s="26">
        <v>3722.2112745049312</v>
      </c>
      <c r="Y54" s="26">
        <v>3848.3224309289662</v>
      </c>
      <c r="Z54" s="26">
        <v>4047.3271002115948</v>
      </c>
      <c r="AA54" s="26">
        <v>3812.8718557058396</v>
      </c>
      <c r="AB54" s="26">
        <v>3820.6180635103296</v>
      </c>
      <c r="AC54" s="26">
        <v>4010.4308025611376</v>
      </c>
      <c r="AD54" s="26">
        <v>3425.2557362001057</v>
      </c>
      <c r="AE54" s="26">
        <v>2911.2709523196763</v>
      </c>
      <c r="AF54" s="26">
        <v>2786.4184213376138</v>
      </c>
      <c r="AG54" s="26">
        <v>2876.2086813140518</v>
      </c>
      <c r="AH54" s="26">
        <v>3079.1377727468303</v>
      </c>
      <c r="AI54" s="26">
        <v>2990.252277507373</v>
      </c>
      <c r="AJ54" s="26">
        <v>2164.7686196484133</v>
      </c>
      <c r="AK54" s="26">
        <v>1985.2735672541323</v>
      </c>
    </row>
    <row r="55" spans="1:37" s="26" customFormat="1" ht="15.5" x14ac:dyDescent="0.35">
      <c r="A55" s="26" t="s">
        <v>66</v>
      </c>
      <c r="B55" s="26">
        <v>0</v>
      </c>
      <c r="C55" s="26">
        <v>0</v>
      </c>
      <c r="H55" s="26">
        <v>6.7068762494050443E-2</v>
      </c>
      <c r="K55" s="26">
        <v>8.7671584959543067E-2</v>
      </c>
      <c r="L55" s="26">
        <v>0.38279096598557111</v>
      </c>
      <c r="M55" s="26">
        <v>0.43356769155640557</v>
      </c>
      <c r="N55" s="26">
        <v>0.47819284340356133</v>
      </c>
      <c r="O55" s="26">
        <v>0.51046903288714141</v>
      </c>
      <c r="P55" s="26">
        <v>0.65451053326975384</v>
      </c>
      <c r="Q55" s="26">
        <v>0.66172398585691727</v>
      </c>
      <c r="R55" s="26">
        <v>0.74858640189797243</v>
      </c>
      <c r="S55" s="26">
        <v>0.60160926543938997</v>
      </c>
      <c r="T55" s="26">
        <v>2.6578245679277894</v>
      </c>
      <c r="U55" s="26">
        <v>1.4509662855584604</v>
      </c>
      <c r="V55" s="26">
        <v>1.1286864144382527</v>
      </c>
      <c r="W55" s="26">
        <v>1.7187712051090218</v>
      </c>
      <c r="X55" s="26">
        <v>1.1037944333789722</v>
      </c>
      <c r="Y55" s="26">
        <v>1.3852900637900967</v>
      </c>
      <c r="Z55" s="26">
        <v>1.6321085005809242</v>
      </c>
      <c r="AA55" s="26">
        <v>1.177038861702101</v>
      </c>
      <c r="AB55" s="26">
        <v>1.3513452577075831</v>
      </c>
      <c r="AC55" s="26">
        <v>3.1039325374926445</v>
      </c>
      <c r="AD55" s="26">
        <v>2.8019535512348677</v>
      </c>
      <c r="AE55" s="26">
        <v>4.0662002244697941</v>
      </c>
      <c r="AF55" s="26">
        <v>3.6920738962942012</v>
      </c>
      <c r="AG55" s="26">
        <v>4.2069454058119202</v>
      </c>
      <c r="AH55" s="26">
        <v>5.417821364293987</v>
      </c>
      <c r="AI55" s="26">
        <v>3.8468795791179611</v>
      </c>
      <c r="AJ55" s="26">
        <v>4.2184803827934187</v>
      </c>
      <c r="AK55" s="26">
        <v>5.269970680397674</v>
      </c>
    </row>
    <row r="56" spans="1:37" s="14" customFormat="1" ht="15.5" x14ac:dyDescent="0.35">
      <c r="A56" s="22" t="s">
        <v>67</v>
      </c>
      <c r="B56" s="26">
        <v>3299.4432870263345</v>
      </c>
      <c r="C56" s="26">
        <v>3305.5430830079276</v>
      </c>
      <c r="E56" s="26"/>
      <c r="F56" s="26"/>
      <c r="G56" s="26"/>
      <c r="H56" s="26">
        <v>2742.0845432406245</v>
      </c>
      <c r="I56" s="26"/>
      <c r="J56" s="26"/>
      <c r="K56" s="26">
        <v>2491.1531298529735</v>
      </c>
      <c r="L56" s="26">
        <v>2619.1788196838679</v>
      </c>
      <c r="M56" s="26">
        <v>2236.9662639630569</v>
      </c>
      <c r="N56" s="26">
        <v>2200.4675568931243</v>
      </c>
      <c r="O56" s="26">
        <v>1355.2838619637703</v>
      </c>
      <c r="P56" s="26">
        <v>1386.3648694775773</v>
      </c>
      <c r="Q56" s="26">
        <v>1452.9667279728687</v>
      </c>
      <c r="R56" s="26">
        <v>1971.8306780512758</v>
      </c>
      <c r="S56" s="26">
        <v>1900.0800242883593</v>
      </c>
      <c r="T56" s="26">
        <v>1989.3551512311449</v>
      </c>
      <c r="U56" s="26">
        <v>1685.7508884479112</v>
      </c>
      <c r="V56" s="26">
        <v>1108.0318814933676</v>
      </c>
      <c r="W56" s="26">
        <v>1290.2430141560085</v>
      </c>
      <c r="X56" s="26">
        <v>1407.0136269361099</v>
      </c>
      <c r="Y56" s="26">
        <v>1320.0378659856096</v>
      </c>
      <c r="Z56" s="26">
        <v>1425.703552615714</v>
      </c>
      <c r="AA56" s="26">
        <v>1546.1450266897684</v>
      </c>
      <c r="AB56" s="26">
        <v>1556.7429193032103</v>
      </c>
      <c r="AC56" s="26">
        <v>1349.4304059157073</v>
      </c>
      <c r="AD56" s="26">
        <v>1366.4613171151791</v>
      </c>
      <c r="AE56" s="26">
        <v>1377.7748480248122</v>
      </c>
      <c r="AF56" s="26">
        <v>1215.100979018865</v>
      </c>
      <c r="AG56" s="26">
        <v>1131.4064487255773</v>
      </c>
      <c r="AH56" s="26">
        <v>1173.1475941931494</v>
      </c>
      <c r="AI56" s="26">
        <v>1135.4846927505498</v>
      </c>
      <c r="AJ56" s="26">
        <v>1054.9013187764508</v>
      </c>
      <c r="AK56" s="26">
        <v>1008.9077989595256</v>
      </c>
    </row>
    <row r="57" spans="1:37" s="14" customFormat="1" ht="15.5" x14ac:dyDescent="0.35">
      <c r="A57" s="24" t="s">
        <v>345</v>
      </c>
      <c r="B57" s="26">
        <v>2621.8991060878097</v>
      </c>
      <c r="C57" s="26">
        <v>2621.8991060878116</v>
      </c>
      <c r="D57" s="26"/>
      <c r="E57" s="26"/>
      <c r="F57" s="26"/>
      <c r="G57" s="26"/>
      <c r="H57" s="26">
        <v>2402.6793417261888</v>
      </c>
      <c r="I57" s="26"/>
      <c r="J57" s="26"/>
      <c r="K57" s="26">
        <v>2234.7162537153822</v>
      </c>
      <c r="L57" s="26">
        <v>2205.8045146381646</v>
      </c>
      <c r="M57" s="26">
        <v>2172.4297078482655</v>
      </c>
      <c r="N57" s="26">
        <v>2159.3693709490653</v>
      </c>
      <c r="O57" s="26">
        <v>2144.0141252242115</v>
      </c>
      <c r="P57" s="26">
        <v>2111.4121542016451</v>
      </c>
      <c r="Q57" s="26">
        <v>2112.8868054996101</v>
      </c>
      <c r="R57" s="26">
        <v>2124.1043604708225</v>
      </c>
      <c r="S57" s="26">
        <v>2128.1463842362714</v>
      </c>
      <c r="T57" s="26">
        <v>2153.4148146512593</v>
      </c>
      <c r="U57" s="26">
        <v>2164.6065667395478</v>
      </c>
      <c r="V57" s="26">
        <v>2225.4647585532744</v>
      </c>
      <c r="W57" s="26">
        <v>2245.9953038699787</v>
      </c>
      <c r="X57" s="26">
        <v>2231.957241002337</v>
      </c>
      <c r="Y57" s="26">
        <v>2376.2802714897043</v>
      </c>
      <c r="Z57" s="26">
        <v>2179.386126407454</v>
      </c>
      <c r="AA57" s="26">
        <v>2179.9967247681329</v>
      </c>
      <c r="AB57" s="26">
        <v>2180.0832830837007</v>
      </c>
      <c r="AC57" s="26">
        <v>2189.5411671495631</v>
      </c>
      <c r="AD57" s="26">
        <v>2163.1794945526663</v>
      </c>
      <c r="AE57" s="26">
        <v>2152.679304880935</v>
      </c>
      <c r="AF57" s="26">
        <v>2117.7286352974766</v>
      </c>
      <c r="AG57" s="26">
        <v>2152.6533288375417</v>
      </c>
      <c r="AH57" s="26">
        <v>2157.5630427515671</v>
      </c>
      <c r="AI57" s="26">
        <v>2126.4231116933865</v>
      </c>
      <c r="AJ57" s="26">
        <v>2129.9371497889238</v>
      </c>
      <c r="AK57" s="26">
        <v>2144.3682065726766</v>
      </c>
    </row>
    <row r="58" spans="1:37" s="14" customFormat="1" ht="15.5" x14ac:dyDescent="0.35">
      <c r="A58" s="52" t="s">
        <v>69</v>
      </c>
      <c r="B58" s="55">
        <v>1480.382491942345</v>
      </c>
      <c r="C58" s="55">
        <v>1480.382491942345</v>
      </c>
      <c r="D58" s="55"/>
      <c r="E58" s="55"/>
      <c r="F58" s="55"/>
      <c r="G58" s="55"/>
      <c r="H58" s="55">
        <v>1761.3681361108193</v>
      </c>
      <c r="I58" s="55"/>
      <c r="J58" s="55"/>
      <c r="K58" s="55">
        <v>1937.2940967634474</v>
      </c>
      <c r="L58" s="55">
        <v>1980.7892890591186</v>
      </c>
      <c r="M58" s="55">
        <v>2005.6897299521802</v>
      </c>
      <c r="N58" s="55">
        <v>2024.6719503766938</v>
      </c>
      <c r="O58" s="55">
        <v>2061.8832765796747</v>
      </c>
      <c r="P58" s="55">
        <v>2071.4042503122205</v>
      </c>
      <c r="Q58" s="55">
        <v>2066.0964037069953</v>
      </c>
      <c r="R58" s="55">
        <v>2054.8725153439659</v>
      </c>
      <c r="S58" s="55">
        <v>2036.0091155637119</v>
      </c>
      <c r="T58" s="55">
        <v>2010.1875424854582</v>
      </c>
      <c r="U58" s="55">
        <v>1964.668369892725</v>
      </c>
      <c r="V58" s="55">
        <v>1743.3082696520678</v>
      </c>
      <c r="W58" s="55">
        <v>1415.1620084249905</v>
      </c>
      <c r="X58" s="55">
        <v>1350.0449723365573</v>
      </c>
      <c r="Y58" s="55">
        <v>1262.2469331697689</v>
      </c>
      <c r="Z58" s="55">
        <v>1148.6357224677456</v>
      </c>
      <c r="AA58" s="55">
        <v>770.15988235397549</v>
      </c>
      <c r="AB58" s="55">
        <v>875.77743330470594</v>
      </c>
      <c r="AC58" s="55">
        <v>822.54855485653593</v>
      </c>
      <c r="AD58" s="55">
        <v>739.98870258714987</v>
      </c>
      <c r="AE58" s="55">
        <v>823.57991174965025</v>
      </c>
      <c r="AF58" s="55">
        <v>811.02482689596991</v>
      </c>
      <c r="AG58" s="55">
        <v>789.57289745788717</v>
      </c>
      <c r="AH58" s="55">
        <v>777.37968203172875</v>
      </c>
      <c r="AI58" s="55">
        <v>736.4009550470455</v>
      </c>
      <c r="AJ58" s="55">
        <v>712.22077758172998</v>
      </c>
      <c r="AK58" s="55">
        <v>696.91914375223291</v>
      </c>
    </row>
    <row r="59" spans="1:37" s="14" customFormat="1" ht="15.5" x14ac:dyDescent="0.35">
      <c r="A59" s="48" t="s">
        <v>70</v>
      </c>
      <c r="B59" s="53">
        <v>26014.307537095101</v>
      </c>
      <c r="C59" s="53">
        <v>26002.282937141888</v>
      </c>
      <c r="D59" s="53"/>
      <c r="E59" s="53"/>
      <c r="F59" s="53"/>
      <c r="G59" s="53"/>
      <c r="H59" s="53">
        <v>26150.277994319535</v>
      </c>
      <c r="I59" s="53"/>
      <c r="J59" s="53"/>
      <c r="K59" s="53">
        <v>25820.135268361639</v>
      </c>
      <c r="L59" s="53">
        <v>26189.659535025603</v>
      </c>
      <c r="M59" s="53">
        <v>25778.983585433747</v>
      </c>
      <c r="N59" s="53">
        <v>26140.389314900727</v>
      </c>
      <c r="O59" s="53">
        <v>23948.995905033698</v>
      </c>
      <c r="P59" s="53">
        <v>24089.576630190015</v>
      </c>
      <c r="Q59" s="53">
        <v>24029.431669825648</v>
      </c>
      <c r="R59" s="53">
        <v>25216.834182781815</v>
      </c>
      <c r="S59" s="53">
        <v>25565.549240700078</v>
      </c>
      <c r="T59" s="53">
        <v>24383.676524693496</v>
      </c>
      <c r="U59" s="53">
        <v>23987.759767727322</v>
      </c>
      <c r="V59" s="53">
        <v>22143.282827954565</v>
      </c>
      <c r="W59" s="53">
        <v>22713.520350936527</v>
      </c>
      <c r="X59" s="53">
        <v>21805.282110229724</v>
      </c>
      <c r="Y59" s="53">
        <v>22081.633306836895</v>
      </c>
      <c r="Z59" s="53">
        <v>22265.53533714651</v>
      </c>
      <c r="AA59" s="53">
        <v>21526.087901884948</v>
      </c>
      <c r="AB59" s="53">
        <v>21864.562831477509</v>
      </c>
      <c r="AC59" s="53">
        <v>22038.131962855281</v>
      </c>
      <c r="AD59" s="53">
        <v>21322.072398765864</v>
      </c>
      <c r="AE59" s="53">
        <v>20964.486818591078</v>
      </c>
      <c r="AF59" s="53">
        <v>20603.029929208711</v>
      </c>
      <c r="AG59" s="53">
        <v>19689.806613460285</v>
      </c>
      <c r="AH59" s="53">
        <v>20222.913826659878</v>
      </c>
      <c r="AI59" s="53">
        <v>19335.597705199183</v>
      </c>
      <c r="AJ59" s="53">
        <v>18363.070899428563</v>
      </c>
      <c r="AK59" s="53">
        <v>18355.269448068299</v>
      </c>
    </row>
    <row r="60" spans="1:37" ht="16" x14ac:dyDescent="0.4">
      <c r="A60" s="42" t="s">
        <v>352</v>
      </c>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row>
    <row r="61" spans="1:37" ht="15.5" x14ac:dyDescent="0.35">
      <c r="A61" s="27" t="s">
        <v>353</v>
      </c>
    </row>
    <row r="63" spans="1:37" x14ac:dyDescent="0.3">
      <c r="B63" s="25"/>
    </row>
  </sheetData>
  <phoneticPr fontId="9" type="noConversion"/>
  <hyperlinks>
    <hyperlink ref="A61" r:id="rId1" display="Source: Greenhouse Gas Inventories for England, Scotland, Wales and Northern Ireland: 1990 - 2020" xr:uid="{209692D7-F79D-4006-B236-A9EC59BB3D56}"/>
    <hyperlink ref="P2" location="Contents!A1" display="back to contents" xr:uid="{7ED4260C-938D-4442-9D13-5A4EB86B0866}"/>
  </hyperlinks>
  <pageMargins left="0.7" right="0.7" top="0.75" bottom="0.75" header="0.3" footer="0.3"/>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40"/>
  <sheetViews>
    <sheetView showGridLines="0" zoomScale="70" zoomScaleNormal="70" workbookViewId="0"/>
  </sheetViews>
  <sheetFormatPr defaultColWidth="10.81640625" defaultRowHeight="15.5" x14ac:dyDescent="0.35"/>
  <cols>
    <col min="1" max="1" width="25.1796875" style="1" customWidth="1"/>
    <col min="2" max="6" width="13.54296875" style="1" customWidth="1"/>
    <col min="7" max="16384" width="10.81640625" style="1"/>
  </cols>
  <sheetData>
    <row r="1" spans="1:9" x14ac:dyDescent="0.35">
      <c r="A1" s="1" t="s">
        <v>51</v>
      </c>
    </row>
    <row r="2" spans="1:9" x14ac:dyDescent="0.35">
      <c r="A2" s="57" t="s">
        <v>52</v>
      </c>
      <c r="I2" s="58" t="str">
        <f>HYPERLINK("#Contents!A1", "back to contents")</f>
        <v>back to contents</v>
      </c>
    </row>
    <row r="3" spans="1:9" x14ac:dyDescent="0.35">
      <c r="A3" s="1" t="s">
        <v>53</v>
      </c>
    </row>
    <row r="4" spans="1:9" x14ac:dyDescent="0.35">
      <c r="A4" s="57" t="s">
        <v>54</v>
      </c>
      <c r="F4" s="1" t="s">
        <v>55</v>
      </c>
    </row>
    <row r="5" spans="1:9" ht="46.5" x14ac:dyDescent="0.35">
      <c r="A5" s="59" t="s">
        <v>56</v>
      </c>
      <c r="B5" s="63" t="s">
        <v>57</v>
      </c>
      <c r="C5" s="63" t="s">
        <v>58</v>
      </c>
      <c r="D5" s="63" t="s">
        <v>59</v>
      </c>
      <c r="E5" s="63" t="s">
        <v>60</v>
      </c>
      <c r="F5" s="63" t="s">
        <v>61</v>
      </c>
    </row>
    <row r="6" spans="1:9" x14ac:dyDescent="0.35">
      <c r="A6" s="1" t="s">
        <v>62</v>
      </c>
      <c r="B6" s="61">
        <v>5.2383978070774804</v>
      </c>
      <c r="C6" s="61">
        <v>5.7113980920400396</v>
      </c>
      <c r="D6" s="61">
        <v>5.7621793849201897</v>
      </c>
      <c r="E6" s="61">
        <f>Table4[[#This Row],[2024]]-Table4[[#This Row],[BaseYear]]</f>
        <v>0.52378157784270929</v>
      </c>
      <c r="F6" s="61">
        <f>Table4[[#This Row],[2024]]-Table4[[#This Row],[2023]]</f>
        <v>5.0781292880150097E-2</v>
      </c>
    </row>
    <row r="7" spans="1:9" x14ac:dyDescent="0.35">
      <c r="A7" s="1" t="s">
        <v>63</v>
      </c>
      <c r="B7" s="61">
        <v>4.4817670826575702</v>
      </c>
      <c r="C7" s="61">
        <v>2.7048628020297598</v>
      </c>
      <c r="D7" s="61">
        <v>2.83892593248303</v>
      </c>
      <c r="E7" s="61">
        <f>Table4[[#This Row],[2024]]-Table4[[#This Row],[BaseYear]]</f>
        <v>-1.6428411501745401</v>
      </c>
      <c r="F7" s="61">
        <f>Table4[[#This Row],[2024]]-Table4[[#This Row],[2023]]</f>
        <v>0.13406313045327023</v>
      </c>
    </row>
    <row r="8" spans="1:9" x14ac:dyDescent="0.35">
      <c r="A8" s="1" t="s">
        <v>64</v>
      </c>
      <c r="B8" s="61">
        <v>3.5851639950843999</v>
      </c>
      <c r="C8" s="61">
        <v>3.8807636591804502</v>
      </c>
      <c r="D8" s="61">
        <v>3.9134254434460698</v>
      </c>
      <c r="E8" s="61">
        <f>Table4[[#This Row],[2024]]-Table4[[#This Row],[BaseYear]]</f>
        <v>0.32826144836166993</v>
      </c>
      <c r="F8" s="61">
        <f>Table4[[#This Row],[2024]]-Table4[[#This Row],[2023]]</f>
        <v>3.2661784265619609E-2</v>
      </c>
    </row>
    <row r="9" spans="1:9" x14ac:dyDescent="0.35">
      <c r="A9" s="1" t="s">
        <v>65</v>
      </c>
      <c r="B9" s="61">
        <v>5.3072537672191702</v>
      </c>
      <c r="C9" s="61">
        <v>2.1647686196484099</v>
      </c>
      <c r="D9" s="61">
        <v>1.98527356725413</v>
      </c>
      <c r="E9" s="61">
        <f>Table4[[#This Row],[2024]]-Table4[[#This Row],[BaseYear]]</f>
        <v>-3.32198019996504</v>
      </c>
      <c r="F9" s="61">
        <f>Table4[[#This Row],[2024]]-Table4[[#This Row],[2023]]</f>
        <v>-0.17949505239427999</v>
      </c>
    </row>
    <row r="10" spans="1:9" x14ac:dyDescent="0.35">
      <c r="A10" s="1" t="s">
        <v>66</v>
      </c>
      <c r="B10" s="61">
        <v>0</v>
      </c>
      <c r="C10" s="61">
        <v>4.2184803827934204E-3</v>
      </c>
      <c r="D10" s="61">
        <v>5.2699706803976702E-3</v>
      </c>
      <c r="E10" s="61">
        <f>Table4[[#This Row],[2024]]-Table4[[#This Row],[BaseYear]]</f>
        <v>5.2699706803976702E-3</v>
      </c>
      <c r="F10" s="61">
        <f>Table4[[#This Row],[2024]]-Table4[[#This Row],[2023]]</f>
        <v>1.0514902976042498E-3</v>
      </c>
    </row>
    <row r="11" spans="1:9" x14ac:dyDescent="0.35">
      <c r="A11" s="1" t="s">
        <v>67</v>
      </c>
      <c r="B11" s="61">
        <v>3.2994432870263299</v>
      </c>
      <c r="C11" s="61">
        <v>1.05490131877645</v>
      </c>
      <c r="D11" s="61">
        <v>1.0089077989595301</v>
      </c>
      <c r="E11" s="61">
        <f>Table4[[#This Row],[2024]]-Table4[[#This Row],[BaseYear]]</f>
        <v>-2.2905354880667996</v>
      </c>
      <c r="F11" s="61">
        <f>Table4[[#This Row],[2024]]-Table4[[#This Row],[2023]]</f>
        <v>-4.5993519816919903E-2</v>
      </c>
    </row>
    <row r="12" spans="1:9" x14ac:dyDescent="0.35">
      <c r="A12" s="1" t="s">
        <v>68</v>
      </c>
      <c r="B12" s="61">
        <v>2.6218991060878101</v>
      </c>
      <c r="C12" s="61">
        <v>2.1299371497889199</v>
      </c>
      <c r="D12" s="61">
        <v>2.1443682065726799</v>
      </c>
      <c r="E12" s="61">
        <f>Table4[[#This Row],[2024]]-Table4[[#This Row],[BaseYear]]</f>
        <v>-0.47753089951513017</v>
      </c>
      <c r="F12" s="61">
        <f>Table4[[#This Row],[2024]]-Table4[[#This Row],[2023]]</f>
        <v>1.4431056783759999E-2</v>
      </c>
    </row>
    <row r="13" spans="1:9" x14ac:dyDescent="0.35">
      <c r="A13" s="1" t="s">
        <v>69</v>
      </c>
      <c r="B13" s="61">
        <v>1.4803824919423401</v>
      </c>
      <c r="C13" s="61">
        <v>0.71222077758172997</v>
      </c>
      <c r="D13" s="61">
        <v>0.69691914375223296</v>
      </c>
      <c r="E13" s="61">
        <f>Table4[[#This Row],[2024]]-Table4[[#This Row],[BaseYear]]</f>
        <v>-0.7834633481901071</v>
      </c>
      <c r="F13" s="61">
        <f>Table4[[#This Row],[2024]]-Table4[[#This Row],[2023]]</f>
        <v>-1.5301633829497008E-2</v>
      </c>
    </row>
    <row r="14" spans="1:9" x14ac:dyDescent="0.35">
      <c r="A14" s="59" t="s">
        <v>70</v>
      </c>
      <c r="B14" s="62">
        <v>26.0143075370951</v>
      </c>
      <c r="C14" s="62">
        <v>18.3630708994286</v>
      </c>
      <c r="D14" s="62">
        <v>18.355269448068299</v>
      </c>
      <c r="E14" s="62">
        <f>Table4[[#This Row],[2024]]-Table4[[#This Row],[BaseYear]]</f>
        <v>-7.6590380890268008</v>
      </c>
      <c r="F14" s="62">
        <f>Table4[[#This Row],[2024]]-Table4[[#This Row],[2023]]</f>
        <v>-7.8014513603008595E-3</v>
      </c>
    </row>
    <row r="16" spans="1:9" x14ac:dyDescent="0.35">
      <c r="A16" s="57" t="s">
        <v>71</v>
      </c>
      <c r="F16" s="1" t="s">
        <v>55</v>
      </c>
    </row>
    <row r="17" spans="1:31" ht="46.5" x14ac:dyDescent="0.35">
      <c r="A17" s="59" t="s">
        <v>56</v>
      </c>
      <c r="B17" s="63" t="s">
        <v>57</v>
      </c>
      <c r="C17" s="63" t="s">
        <v>58</v>
      </c>
      <c r="D17" s="63" t="s">
        <v>59</v>
      </c>
      <c r="E17" s="63" t="s">
        <v>72</v>
      </c>
      <c r="F17" s="63" t="s">
        <v>73</v>
      </c>
    </row>
    <row r="18" spans="1:31" x14ac:dyDescent="0.35">
      <c r="A18" s="1" t="s">
        <v>62</v>
      </c>
      <c r="B18" s="61">
        <v>5.2383978070774804</v>
      </c>
      <c r="C18" s="61">
        <v>5.7113980920400396</v>
      </c>
      <c r="D18" s="61">
        <v>5.7621793849201897</v>
      </c>
      <c r="E18" s="100">
        <f>(Table5[[#This Row],[2024]]-Table5[[#This Row],[BaseYear]])/Table5[[#This Row],[BaseYear]]</f>
        <v>9.9988889185742988E-2</v>
      </c>
      <c r="F18" s="100">
        <f>(Table5[[#This Row],[2024]]-Table5[[#This Row],[2023]])/Table5[[#This Row],[2023]]</f>
        <v>8.8912192884827712E-3</v>
      </c>
      <c r="H18" s="100"/>
    </row>
    <row r="19" spans="1:31" x14ac:dyDescent="0.35">
      <c r="A19" s="1" t="s">
        <v>63</v>
      </c>
      <c r="B19" s="61">
        <v>4.4817670826575702</v>
      </c>
      <c r="C19" s="61">
        <v>2.7048628020297598</v>
      </c>
      <c r="D19" s="61">
        <v>2.83892593248303</v>
      </c>
      <c r="E19" s="100">
        <f>(Table5[[#This Row],[2024]]-Table5[[#This Row],[BaseYear]])/Table5[[#This Row],[BaseYear]]</f>
        <v>-0.3665610282452203</v>
      </c>
      <c r="F19" s="100">
        <f>(Table5[[#This Row],[2024]]-Table5[[#This Row],[2023]])/Table5[[#This Row],[2023]]</f>
        <v>4.9563745101107434E-2</v>
      </c>
      <c r="H19" s="100"/>
    </row>
    <row r="20" spans="1:31" x14ac:dyDescent="0.35">
      <c r="A20" s="1" t="s">
        <v>64</v>
      </c>
      <c r="B20" s="61">
        <v>3.5851639950843999</v>
      </c>
      <c r="C20" s="61">
        <v>3.8807636591804502</v>
      </c>
      <c r="D20" s="61">
        <v>3.9134254434460698</v>
      </c>
      <c r="E20" s="100">
        <f>(Table5[[#This Row],[2024]]-Table5[[#This Row],[BaseYear]])/Table5[[#This Row],[BaseYear]]</f>
        <v>9.1561069120338012E-2</v>
      </c>
      <c r="F20" s="100">
        <f>(Table5[[#This Row],[2024]]-Table5[[#This Row],[2023]])/Table5[[#This Row],[2023]]</f>
        <v>8.4163291388162538E-3</v>
      </c>
      <c r="H20" s="100"/>
    </row>
    <row r="21" spans="1:31" x14ac:dyDescent="0.35">
      <c r="A21" s="1" t="s">
        <v>65</v>
      </c>
      <c r="B21" s="61">
        <v>5.3072537672191702</v>
      </c>
      <c r="C21" s="61">
        <v>2.1647686196484099</v>
      </c>
      <c r="D21" s="61">
        <v>1.98527356725413</v>
      </c>
      <c r="E21" s="100">
        <f>(Table5[[#This Row],[2024]]-Table5[[#This Row],[BaseYear]])/Table5[[#This Row],[BaseYear]]</f>
        <v>-0.62593204426809435</v>
      </c>
      <c r="F21" s="100">
        <f>(Table5[[#This Row],[2024]]-Table5[[#This Row],[2023]])/Table5[[#This Row],[2023]]</f>
        <v>-8.291650699529847E-2</v>
      </c>
      <c r="H21" s="100"/>
    </row>
    <row r="22" spans="1:31" x14ac:dyDescent="0.35">
      <c r="A22" s="1" t="s">
        <v>66</v>
      </c>
      <c r="B22" s="61">
        <v>0</v>
      </c>
      <c r="C22" s="61">
        <v>4.2184803827934204E-3</v>
      </c>
      <c r="D22" s="61">
        <v>5.2699706803976702E-3</v>
      </c>
      <c r="E22" s="100"/>
      <c r="F22" s="100">
        <f>(Table5[[#This Row],[2024]]-Table5[[#This Row],[2023]])/Table5[[#This Row],[2023]]</f>
        <v>0.24925807451733775</v>
      </c>
      <c r="H22" s="100"/>
    </row>
    <row r="23" spans="1:31" x14ac:dyDescent="0.35">
      <c r="A23" s="1" t="s">
        <v>67</v>
      </c>
      <c r="B23" s="61">
        <v>3.2994432870263299</v>
      </c>
      <c r="C23" s="61">
        <v>1.05490131877645</v>
      </c>
      <c r="D23" s="61">
        <v>1.0089077989595301</v>
      </c>
      <c r="E23" s="100">
        <f>(Table5[[#This Row],[2024]]-Table5[[#This Row],[BaseYear]])/Table5[[#This Row],[BaseYear]]</f>
        <v>-0.69421877838402768</v>
      </c>
      <c r="F23" s="100">
        <f>(Table5[[#This Row],[2024]]-Table5[[#This Row],[2023]])/Table5[[#This Row],[2023]]</f>
        <v>-4.3599831565540634E-2</v>
      </c>
      <c r="H23" s="100"/>
    </row>
    <row r="24" spans="1:31" x14ac:dyDescent="0.35">
      <c r="A24" s="1" t="s">
        <v>68</v>
      </c>
      <c r="B24" s="61">
        <v>2.6218991060878101</v>
      </c>
      <c r="C24" s="61">
        <v>2.1299371497889199</v>
      </c>
      <c r="D24" s="61">
        <v>2.1443682065726799</v>
      </c>
      <c r="E24" s="100">
        <f>(Table5[[#This Row],[2024]]-Table5[[#This Row],[BaseYear]])/Table5[[#This Row],[BaseYear]]</f>
        <v>-0.18213168401726332</v>
      </c>
      <c r="F24" s="100">
        <f>(Table5[[#This Row],[2024]]-Table5[[#This Row],[2023]])/Table5[[#This Row],[2023]]</f>
        <v>6.7753439509659428E-3</v>
      </c>
      <c r="H24" s="100"/>
    </row>
    <row r="25" spans="1:31" x14ac:dyDescent="0.35">
      <c r="A25" s="1" t="s">
        <v>69</v>
      </c>
      <c r="B25" s="61">
        <v>1.4803824919423401</v>
      </c>
      <c r="C25" s="61">
        <v>0.71222077758172997</v>
      </c>
      <c r="D25" s="61">
        <v>0.69691914375223296</v>
      </c>
      <c r="E25" s="100">
        <f>(Table5[[#This Row],[2024]]-Table5[[#This Row],[BaseYear]])/Table5[[#This Row],[BaseYear]]</f>
        <v>-0.52923035259770046</v>
      </c>
      <c r="F25" s="100">
        <f>(Table5[[#This Row],[2024]]-Table5[[#This Row],[2023]])/Table5[[#This Row],[2023]]</f>
        <v>-2.1484396848758164E-2</v>
      </c>
      <c r="H25" s="100"/>
    </row>
    <row r="26" spans="1:31" x14ac:dyDescent="0.35">
      <c r="A26" s="117" t="s">
        <v>70</v>
      </c>
      <c r="B26" s="118">
        <v>26.0143075370951</v>
      </c>
      <c r="C26" s="118">
        <v>18.3630708994286</v>
      </c>
      <c r="D26" s="118">
        <v>18.355269448068299</v>
      </c>
      <c r="E26" s="119">
        <f>(Table5[[#This Row],[2024]]-Table5[[#This Row],[BaseYear]])/Table5[[#This Row],[BaseYear]]</f>
        <v>-0.29441637368611084</v>
      </c>
      <c r="F26" s="119">
        <f>(Table5[[#This Row],[2024]]-Table5[[#This Row],[2023]])/Table5[[#This Row],[2023]]</f>
        <v>-4.2484459179121376E-4</v>
      </c>
      <c r="H26" s="100"/>
    </row>
    <row r="28" spans="1:31" x14ac:dyDescent="0.35">
      <c r="A28" s="1" t="s">
        <v>74</v>
      </c>
      <c r="AE28" s="65" t="s">
        <v>75</v>
      </c>
    </row>
    <row r="29" spans="1:31" x14ac:dyDescent="0.35">
      <c r="A29" s="64" t="s">
        <v>56</v>
      </c>
      <c r="B29" s="63" t="s">
        <v>57</v>
      </c>
      <c r="C29" s="63" t="s">
        <v>76</v>
      </c>
      <c r="D29" s="63" t="s">
        <v>77</v>
      </c>
      <c r="E29" s="63" t="s">
        <v>78</v>
      </c>
      <c r="F29" s="63" t="s">
        <v>79</v>
      </c>
      <c r="G29" s="63" t="s">
        <v>80</v>
      </c>
      <c r="H29" s="63" t="s">
        <v>81</v>
      </c>
      <c r="I29" s="63" t="s">
        <v>82</v>
      </c>
      <c r="J29" s="63" t="s">
        <v>83</v>
      </c>
      <c r="K29" s="63" t="s">
        <v>84</v>
      </c>
      <c r="L29" s="63" t="s">
        <v>85</v>
      </c>
      <c r="M29" s="63" t="s">
        <v>86</v>
      </c>
      <c r="N29" s="63" t="s">
        <v>87</v>
      </c>
      <c r="O29" s="63" t="s">
        <v>88</v>
      </c>
      <c r="P29" s="63" t="s">
        <v>89</v>
      </c>
      <c r="Q29" s="63" t="s">
        <v>90</v>
      </c>
      <c r="R29" s="63" t="s">
        <v>91</v>
      </c>
      <c r="S29" s="63" t="s">
        <v>92</v>
      </c>
      <c r="T29" s="63" t="s">
        <v>93</v>
      </c>
      <c r="U29" s="63" t="s">
        <v>94</v>
      </c>
      <c r="V29" s="63" t="s">
        <v>95</v>
      </c>
      <c r="W29" s="63" t="s">
        <v>96</v>
      </c>
      <c r="X29" s="63" t="s">
        <v>97</v>
      </c>
      <c r="Y29" s="63" t="s">
        <v>98</v>
      </c>
      <c r="Z29" s="63" t="s">
        <v>99</v>
      </c>
      <c r="AA29" s="63" t="s">
        <v>100</v>
      </c>
      <c r="AB29" s="63" t="s">
        <v>101</v>
      </c>
      <c r="AC29" s="63" t="s">
        <v>102</v>
      </c>
      <c r="AD29" s="63" t="s">
        <v>58</v>
      </c>
      <c r="AE29" s="63" t="s">
        <v>59</v>
      </c>
    </row>
    <row r="30" spans="1:31" x14ac:dyDescent="0.35">
      <c r="A30" s="1" t="s">
        <v>62</v>
      </c>
      <c r="B30" s="2">
        <v>5238.3978070774701</v>
      </c>
      <c r="C30" s="2">
        <v>5238.3978070774701</v>
      </c>
      <c r="D30" s="2">
        <v>5700.2865725207103</v>
      </c>
      <c r="E30" s="2">
        <v>5857.1121516932399</v>
      </c>
      <c r="F30" s="2">
        <v>5789.9977163778103</v>
      </c>
      <c r="G30" s="2">
        <v>5623.2937546563699</v>
      </c>
      <c r="H30" s="2">
        <v>5622.9031141988198</v>
      </c>
      <c r="I30" s="2">
        <v>5606.5932513185599</v>
      </c>
      <c r="J30" s="2">
        <v>5649.7537195936702</v>
      </c>
      <c r="K30" s="2">
        <v>5636.8142841819299</v>
      </c>
      <c r="L30" s="2">
        <v>5709.4342834502704</v>
      </c>
      <c r="M30" s="2">
        <v>5598.4955149615998</v>
      </c>
      <c r="N30" s="2">
        <v>5527.7896186067301</v>
      </c>
      <c r="O30" s="2">
        <v>5403.4061470977404</v>
      </c>
      <c r="P30" s="2">
        <v>5364.6594712948599</v>
      </c>
      <c r="Q30" s="2">
        <v>5460.7638365924304</v>
      </c>
      <c r="R30" s="2">
        <v>5432.5628754527697</v>
      </c>
      <c r="S30" s="2">
        <v>5567.4519788739999</v>
      </c>
      <c r="T30" s="2">
        <v>5532.9512949513301</v>
      </c>
      <c r="U30" s="2">
        <v>5521.6774231053496</v>
      </c>
      <c r="V30" s="2">
        <v>5693.7971338573798</v>
      </c>
      <c r="W30" s="2">
        <v>5761.0992392979297</v>
      </c>
      <c r="X30" s="2">
        <v>5832.7127043376004</v>
      </c>
      <c r="Y30" s="2">
        <v>5685.0062174217501</v>
      </c>
      <c r="Z30" s="2">
        <v>5684.1094349827599</v>
      </c>
      <c r="AA30" s="2">
        <v>5724.31161236757</v>
      </c>
      <c r="AB30" s="2">
        <v>5892.7529261065001</v>
      </c>
      <c r="AC30" s="2">
        <v>5722.65223411446</v>
      </c>
      <c r="AD30" s="2">
        <v>5711.39809204004</v>
      </c>
      <c r="AE30" s="2">
        <v>5762.1793849201904</v>
      </c>
    </row>
    <row r="31" spans="1:31" x14ac:dyDescent="0.35">
      <c r="A31" s="1" t="s">
        <v>63</v>
      </c>
      <c r="B31" s="2">
        <v>4481.7670826575704</v>
      </c>
      <c r="C31" s="2">
        <v>4464.8856106345202</v>
      </c>
      <c r="D31" s="2">
        <v>3453.3670882845099</v>
      </c>
      <c r="E31" s="2">
        <v>3344.4341342143498</v>
      </c>
      <c r="F31" s="2">
        <v>3407.2960901864399</v>
      </c>
      <c r="G31" s="2">
        <v>3358.20679018087</v>
      </c>
      <c r="H31" s="2">
        <v>3372.4535792608099</v>
      </c>
      <c r="I31" s="2">
        <v>3290.2994663485101</v>
      </c>
      <c r="J31" s="2">
        <v>3355.6819795152301</v>
      </c>
      <c r="K31" s="2">
        <v>3316.98828817194</v>
      </c>
      <c r="L31" s="2">
        <v>3297.8746615076102</v>
      </c>
      <c r="M31" s="2">
        <v>3396.4790946040498</v>
      </c>
      <c r="N31" s="2">
        <v>3147.1810357058498</v>
      </c>
      <c r="O31" s="2">
        <v>3314.40104888422</v>
      </c>
      <c r="P31" s="2">
        <v>3370.2177693571998</v>
      </c>
      <c r="Q31" s="2">
        <v>3809.0617038025498</v>
      </c>
      <c r="R31" s="2">
        <v>3244.7403782103202</v>
      </c>
      <c r="S31" s="2">
        <v>3325.6725962579699</v>
      </c>
      <c r="T31" s="2">
        <v>3545.16753506142</v>
      </c>
      <c r="U31" s="2">
        <v>3367.6545912392698</v>
      </c>
      <c r="V31" s="2">
        <v>3395.7815953568302</v>
      </c>
      <c r="W31" s="2">
        <v>3425.8243480495498</v>
      </c>
      <c r="X31" s="2">
        <v>3271.4565754628502</v>
      </c>
      <c r="Y31" s="2">
        <v>3535.8370137017901</v>
      </c>
      <c r="Z31" s="2">
        <v>3635.9641529215201</v>
      </c>
      <c r="AA31" s="2">
        <v>3541.6713637914499</v>
      </c>
      <c r="AB31" s="2">
        <v>3361.9697552780499</v>
      </c>
      <c r="AC31" s="2">
        <v>2732.6637053631898</v>
      </c>
      <c r="AD31" s="2">
        <v>2704.8628020297601</v>
      </c>
      <c r="AE31" s="2">
        <v>2838.92593248303</v>
      </c>
    </row>
    <row r="32" spans="1:31" x14ac:dyDescent="0.35">
      <c r="A32" s="1" t="s">
        <v>64</v>
      </c>
      <c r="B32" s="2">
        <v>3585.1639950844001</v>
      </c>
      <c r="C32" s="2">
        <v>3583.92107117264</v>
      </c>
      <c r="D32" s="2">
        <v>3561.9329156888498</v>
      </c>
      <c r="E32" s="2">
        <v>3770.4782771087398</v>
      </c>
      <c r="F32" s="2">
        <v>3905.8874209740302</v>
      </c>
      <c r="G32" s="2">
        <v>4047.5483887628202</v>
      </c>
      <c r="H32" s="2">
        <v>4111.8675532489797</v>
      </c>
      <c r="I32" s="2">
        <v>4273.0548395780997</v>
      </c>
      <c r="J32" s="2">
        <v>4489.0390913952397</v>
      </c>
      <c r="K32" s="2">
        <v>4566.7107756518899</v>
      </c>
      <c r="L32" s="2">
        <v>4687.5076614269901</v>
      </c>
      <c r="M32" s="2">
        <v>4804.8942006255202</v>
      </c>
      <c r="N32" s="2">
        <v>4921.7722091861897</v>
      </c>
      <c r="O32" s="2">
        <v>4639.1937948097902</v>
      </c>
      <c r="P32" s="2">
        <v>4663.7427808847797</v>
      </c>
      <c r="Q32" s="2">
        <v>4554.1732431086803</v>
      </c>
      <c r="R32" s="2">
        <v>4415.64794735331</v>
      </c>
      <c r="S32" s="2">
        <v>4380.2359400670903</v>
      </c>
      <c r="T32" s="2">
        <v>4384.7318969306698</v>
      </c>
      <c r="U32" s="2">
        <v>4326.4053591609099</v>
      </c>
      <c r="V32" s="2">
        <v>4340.4110578036498</v>
      </c>
      <c r="W32" s="2">
        <v>4476.1535124873599</v>
      </c>
      <c r="X32" s="2">
        <v>4520.2159149590798</v>
      </c>
      <c r="Y32" s="2">
        <v>4474.2723702679996</v>
      </c>
      <c r="Z32" s="2">
        <v>4348.9914048582004</v>
      </c>
      <c r="AA32" s="2">
        <v>3469.77533556038</v>
      </c>
      <c r="AB32" s="2">
        <v>3775.5452321877401</v>
      </c>
      <c r="AC32" s="2">
        <v>3887.8738491440599</v>
      </c>
      <c r="AD32" s="2">
        <v>3880.7636591804498</v>
      </c>
      <c r="AE32" s="2">
        <v>3913.4254434460699</v>
      </c>
    </row>
    <row r="33" spans="1:31" x14ac:dyDescent="0.35">
      <c r="A33" s="1" t="s">
        <v>65</v>
      </c>
      <c r="B33" s="2">
        <v>5307.2537672191702</v>
      </c>
      <c r="C33" s="2">
        <v>5307.2537672191702</v>
      </c>
      <c r="D33" s="2">
        <v>6528.4923279853401</v>
      </c>
      <c r="E33" s="2">
        <v>6184.8595534285496</v>
      </c>
      <c r="F33" s="2">
        <v>6280.32289314019</v>
      </c>
      <c r="G33" s="2">
        <v>6334.4153823786301</v>
      </c>
      <c r="H33" s="2">
        <v>6648.1779971298301</v>
      </c>
      <c r="I33" s="2">
        <v>5217.3566149879798</v>
      </c>
      <c r="J33" s="2">
        <v>5025.2660551611698</v>
      </c>
      <c r="K33" s="2">
        <v>4876.3066606545499</v>
      </c>
      <c r="L33" s="2">
        <v>5370.4614361289896</v>
      </c>
      <c r="M33" s="2">
        <v>5700.8432971551301</v>
      </c>
      <c r="N33" s="2">
        <v>4631.3183282589398</v>
      </c>
      <c r="O33" s="2">
        <v>4814.2819855698299</v>
      </c>
      <c r="P33" s="2">
        <v>3666.7292103045802</v>
      </c>
      <c r="Q33" s="2">
        <v>3936.40246977677</v>
      </c>
      <c r="R33" s="2">
        <v>3722.2112745049299</v>
      </c>
      <c r="S33" s="2">
        <v>3848.3224309289699</v>
      </c>
      <c r="T33" s="2">
        <v>4047.3271002115898</v>
      </c>
      <c r="U33" s="2">
        <v>3812.8718557058401</v>
      </c>
      <c r="V33" s="2">
        <v>3820.6180635103301</v>
      </c>
      <c r="W33" s="2">
        <v>4010.4308025611399</v>
      </c>
      <c r="X33" s="2">
        <v>3425.2557362001098</v>
      </c>
      <c r="Y33" s="2">
        <v>2911.27095231968</v>
      </c>
      <c r="Z33" s="2">
        <v>2786.4184213376102</v>
      </c>
      <c r="AA33" s="2">
        <v>2876.20868131405</v>
      </c>
      <c r="AB33" s="2">
        <v>3079.1377727468298</v>
      </c>
      <c r="AC33" s="2">
        <v>2990.2522775073699</v>
      </c>
      <c r="AD33" s="2">
        <v>2164.7686196484101</v>
      </c>
      <c r="AE33" s="2">
        <v>1985.2735672541301</v>
      </c>
    </row>
    <row r="34" spans="1:31" x14ac:dyDescent="0.35">
      <c r="A34" s="1" t="s">
        <v>66</v>
      </c>
      <c r="B34" s="2">
        <v>0</v>
      </c>
      <c r="C34" s="2">
        <v>0</v>
      </c>
      <c r="D34" s="2">
        <v>6.7068762494050402E-2</v>
      </c>
      <c r="E34" s="2">
        <v>8.7671584959543095E-2</v>
      </c>
      <c r="F34" s="2">
        <v>0.382790965985571</v>
      </c>
      <c r="G34" s="2">
        <v>0.43356769155640601</v>
      </c>
      <c r="H34" s="2">
        <v>0.478192843403561</v>
      </c>
      <c r="I34" s="2">
        <v>0.51046903288714196</v>
      </c>
      <c r="J34" s="2">
        <v>0.65451053326975395</v>
      </c>
      <c r="K34" s="2">
        <v>0.66172398585691705</v>
      </c>
      <c r="L34" s="2">
        <v>0.74858640189797199</v>
      </c>
      <c r="M34" s="2">
        <v>0.60160926543938997</v>
      </c>
      <c r="N34" s="2">
        <v>2.6578245679277899</v>
      </c>
      <c r="O34" s="2">
        <v>1.45096628555846</v>
      </c>
      <c r="P34" s="2">
        <v>1.12868641443825</v>
      </c>
      <c r="Q34" s="2">
        <v>1.71877120510902</v>
      </c>
      <c r="R34" s="2">
        <v>1.10379443337897</v>
      </c>
      <c r="S34" s="2">
        <v>1.3852900637901</v>
      </c>
      <c r="T34" s="2">
        <v>1.6321085005809199</v>
      </c>
      <c r="U34" s="2">
        <v>1.1770388617020999</v>
      </c>
      <c r="V34" s="2">
        <v>1.35134525770758</v>
      </c>
      <c r="W34" s="2">
        <v>3.1039325374926401</v>
      </c>
      <c r="X34" s="2">
        <v>2.8019535512348699</v>
      </c>
      <c r="Y34" s="2">
        <v>4.0662002244697897</v>
      </c>
      <c r="Z34" s="2">
        <v>3.6920738962941999</v>
      </c>
      <c r="AA34" s="2">
        <v>4.2069454058119202</v>
      </c>
      <c r="AB34" s="2">
        <v>5.4178213642939896</v>
      </c>
      <c r="AC34" s="2">
        <v>3.8468795791179602</v>
      </c>
      <c r="AD34" s="2">
        <v>4.2184803827934196</v>
      </c>
      <c r="AE34" s="2">
        <v>5.2699706803976696</v>
      </c>
    </row>
    <row r="35" spans="1:31" x14ac:dyDescent="0.35">
      <c r="A35" s="1" t="s">
        <v>67</v>
      </c>
      <c r="B35" s="2">
        <v>3299.4432870263299</v>
      </c>
      <c r="C35" s="2">
        <v>3305.5430830079299</v>
      </c>
      <c r="D35" s="2">
        <v>2742.08454324062</v>
      </c>
      <c r="E35" s="2">
        <v>2491.1531298529699</v>
      </c>
      <c r="F35" s="2">
        <v>2619.1788196838702</v>
      </c>
      <c r="G35" s="2">
        <v>2236.9662639630601</v>
      </c>
      <c r="H35" s="2">
        <v>2200.4675568931202</v>
      </c>
      <c r="I35" s="2">
        <v>1355.2838619637701</v>
      </c>
      <c r="J35" s="2">
        <v>1386.36486947758</v>
      </c>
      <c r="K35" s="2">
        <v>1452.9667279728701</v>
      </c>
      <c r="L35" s="2">
        <v>1971.8306780512801</v>
      </c>
      <c r="M35" s="2">
        <v>1900.0800242883599</v>
      </c>
      <c r="N35" s="2">
        <v>1989.3551512311401</v>
      </c>
      <c r="O35" s="2">
        <v>1685.75088844791</v>
      </c>
      <c r="P35" s="2">
        <v>1108.0318814933701</v>
      </c>
      <c r="Q35" s="2">
        <v>1290.2430141560101</v>
      </c>
      <c r="R35" s="2">
        <v>1407.0136269361101</v>
      </c>
      <c r="S35" s="2">
        <v>1320.0378659856101</v>
      </c>
      <c r="T35" s="2">
        <v>1425.7035526157099</v>
      </c>
      <c r="U35" s="2">
        <v>1546.14502668977</v>
      </c>
      <c r="V35" s="2">
        <v>1556.7429193032101</v>
      </c>
      <c r="W35" s="2">
        <v>1349.43040591571</v>
      </c>
      <c r="X35" s="2">
        <v>1366.46131711518</v>
      </c>
      <c r="Y35" s="2">
        <v>1377.7748480248099</v>
      </c>
      <c r="Z35" s="2">
        <v>1215.10097901887</v>
      </c>
      <c r="AA35" s="2">
        <v>1131.40644872558</v>
      </c>
      <c r="AB35" s="2">
        <v>1173.1475941931501</v>
      </c>
      <c r="AC35" s="2">
        <v>1135.48469275055</v>
      </c>
      <c r="AD35" s="2">
        <v>1054.9013187764499</v>
      </c>
      <c r="AE35" s="2">
        <v>1008.9077989595301</v>
      </c>
    </row>
    <row r="36" spans="1:31" x14ac:dyDescent="0.35">
      <c r="A36" s="1" t="s">
        <v>68</v>
      </c>
      <c r="B36" s="2">
        <v>2621.8991060878102</v>
      </c>
      <c r="C36" s="2">
        <v>2621.8991060878102</v>
      </c>
      <c r="D36" s="2">
        <v>2402.6793417261902</v>
      </c>
      <c r="E36" s="2">
        <v>2234.7162537153799</v>
      </c>
      <c r="F36" s="2">
        <v>2205.8045146381701</v>
      </c>
      <c r="G36" s="2">
        <v>2172.42970784827</v>
      </c>
      <c r="H36" s="2">
        <v>2159.3693709490699</v>
      </c>
      <c r="I36" s="2">
        <v>2144.0141252242101</v>
      </c>
      <c r="J36" s="2">
        <v>2111.4121542016501</v>
      </c>
      <c r="K36" s="2">
        <v>2112.8868054996101</v>
      </c>
      <c r="L36" s="2">
        <v>2124.1043604708202</v>
      </c>
      <c r="M36" s="2">
        <v>2128.14638423627</v>
      </c>
      <c r="N36" s="2">
        <v>2153.4148146512598</v>
      </c>
      <c r="O36" s="2">
        <v>2164.6065667395501</v>
      </c>
      <c r="P36" s="2">
        <v>2225.4647585532698</v>
      </c>
      <c r="Q36" s="2">
        <v>2245.99530386998</v>
      </c>
      <c r="R36" s="2">
        <v>2231.9572410023402</v>
      </c>
      <c r="S36" s="2">
        <v>2376.2802714897002</v>
      </c>
      <c r="T36" s="2">
        <v>2179.3861264074499</v>
      </c>
      <c r="U36" s="2">
        <v>2179.9967247681402</v>
      </c>
      <c r="V36" s="2">
        <v>2180.0832830836998</v>
      </c>
      <c r="W36" s="2">
        <v>2189.5411671495599</v>
      </c>
      <c r="X36" s="2">
        <v>2163.1794945526699</v>
      </c>
      <c r="Y36" s="2">
        <v>2152.67930488093</v>
      </c>
      <c r="Z36" s="2">
        <v>2117.7286352974802</v>
      </c>
      <c r="AA36" s="2">
        <v>2152.6533288375399</v>
      </c>
      <c r="AB36" s="2">
        <v>2157.5630427515698</v>
      </c>
      <c r="AC36" s="2">
        <v>2126.4231116933902</v>
      </c>
      <c r="AD36" s="2">
        <v>2129.9371497889201</v>
      </c>
      <c r="AE36" s="2">
        <v>2144.3682065726798</v>
      </c>
    </row>
    <row r="37" spans="1:31" x14ac:dyDescent="0.35">
      <c r="A37" s="1" t="s">
        <v>69</v>
      </c>
      <c r="B37" s="2">
        <v>1480.38249194235</v>
      </c>
      <c r="C37" s="2">
        <v>1480.38249194235</v>
      </c>
      <c r="D37" s="2">
        <v>1761.3681361108199</v>
      </c>
      <c r="E37" s="2">
        <v>1937.2940967634499</v>
      </c>
      <c r="F37" s="2">
        <v>1980.7892890591199</v>
      </c>
      <c r="G37" s="2">
        <v>2005.68972995218</v>
      </c>
      <c r="H37" s="2">
        <v>2024.6719503766899</v>
      </c>
      <c r="I37" s="2">
        <v>2061.8832765796701</v>
      </c>
      <c r="J37" s="2">
        <v>2071.40425031222</v>
      </c>
      <c r="K37" s="2">
        <v>2066.0964037069998</v>
      </c>
      <c r="L37" s="2">
        <v>2054.87251534397</v>
      </c>
      <c r="M37" s="2">
        <v>2036.0091155637101</v>
      </c>
      <c r="N37" s="2">
        <v>2010.18754248546</v>
      </c>
      <c r="O37" s="2">
        <v>1964.66836989272</v>
      </c>
      <c r="P37" s="2">
        <v>1743.3082696520701</v>
      </c>
      <c r="Q37" s="2">
        <v>1415.1620084249901</v>
      </c>
      <c r="R37" s="2">
        <v>1350.04497233656</v>
      </c>
      <c r="S37" s="2">
        <v>1262.24693316977</v>
      </c>
      <c r="T37" s="2">
        <v>1148.6357224677499</v>
      </c>
      <c r="U37" s="2">
        <v>770.15988235397504</v>
      </c>
      <c r="V37" s="2">
        <v>875.77743330470605</v>
      </c>
      <c r="W37" s="2">
        <v>822.54855485653604</v>
      </c>
      <c r="X37" s="2">
        <v>739.98870258714999</v>
      </c>
      <c r="Y37" s="2">
        <v>823.57991174965002</v>
      </c>
      <c r="Z37" s="2">
        <v>811.02482689597002</v>
      </c>
      <c r="AA37" s="2">
        <v>789.57289745788705</v>
      </c>
      <c r="AB37" s="2">
        <v>777.37968203172898</v>
      </c>
      <c r="AC37" s="2">
        <v>736.40095504704504</v>
      </c>
      <c r="AD37" s="2">
        <v>712.22077758172998</v>
      </c>
      <c r="AE37" s="2">
        <v>696.91914375223303</v>
      </c>
    </row>
    <row r="38" spans="1:31" x14ac:dyDescent="0.35">
      <c r="A38" s="59" t="s">
        <v>70</v>
      </c>
      <c r="B38" s="60">
        <v>26014.307537095101</v>
      </c>
      <c r="C38" s="60">
        <v>26002.282937141899</v>
      </c>
      <c r="D38" s="60">
        <v>26150.277994319498</v>
      </c>
      <c r="E38" s="60">
        <v>25820.135268361599</v>
      </c>
      <c r="F38" s="60">
        <v>26189.659535025599</v>
      </c>
      <c r="G38" s="60">
        <v>25778.9835854337</v>
      </c>
      <c r="H38" s="60">
        <v>26140.389314900702</v>
      </c>
      <c r="I38" s="60">
        <v>23948.995905033698</v>
      </c>
      <c r="J38" s="60">
        <v>24089.57663019</v>
      </c>
      <c r="K38" s="60">
        <v>24029.431669825601</v>
      </c>
      <c r="L38" s="60">
        <v>25216.8341827818</v>
      </c>
      <c r="M38" s="60">
        <v>25565.5492407001</v>
      </c>
      <c r="N38" s="60">
        <v>24383.676524693499</v>
      </c>
      <c r="O38" s="60">
        <v>23987.759767727301</v>
      </c>
      <c r="P38" s="60">
        <v>22143.282827954601</v>
      </c>
      <c r="Q38" s="60">
        <v>22713.520350936498</v>
      </c>
      <c r="R38" s="60">
        <v>21805.282110229698</v>
      </c>
      <c r="S38" s="60">
        <v>22081.633306836899</v>
      </c>
      <c r="T38" s="60">
        <v>22265.535337146499</v>
      </c>
      <c r="U38" s="60">
        <v>21526.087901884999</v>
      </c>
      <c r="V38" s="60">
        <v>21864.562831477499</v>
      </c>
      <c r="W38" s="60">
        <v>22038.131962855299</v>
      </c>
      <c r="X38" s="60">
        <v>21322.0723987659</v>
      </c>
      <c r="Y38" s="60">
        <v>20964.4868185911</v>
      </c>
      <c r="Z38" s="60">
        <v>20603.0299292087</v>
      </c>
      <c r="AA38" s="60">
        <v>19689.8066134603</v>
      </c>
      <c r="AB38" s="60">
        <v>20222.9138266599</v>
      </c>
      <c r="AC38" s="60">
        <v>19335.597705199201</v>
      </c>
      <c r="AD38" s="60">
        <v>18363.0708994286</v>
      </c>
      <c r="AE38" s="60">
        <v>18355.269448068299</v>
      </c>
    </row>
    <row r="39" spans="1:31" x14ac:dyDescent="0.35">
      <c r="A39" s="58" t="str">
        <f>HYPERLINK("https://naei.energysecurity.gov.uk/greenhouse-gases/devolved-government-greenhouse-gas-emissions?section_id=4","Source: Greenhouse Gas Inventories for England, Scotland, Wales and Northern Ireland: 1990- 2024")</f>
        <v>Source: Greenhouse Gas Inventories for England, Scotland, Wales and Northern Ireland: 1990- 2024</v>
      </c>
    </row>
    <row r="40" spans="1:31" x14ac:dyDescent="0.35">
      <c r="A40" s="1" t="s">
        <v>103</v>
      </c>
    </row>
  </sheetData>
  <pageMargins left="0.7" right="0.7" top="0.75" bottom="0.75" header="0.3" footer="0.3"/>
  <pageSetup paperSize="9" orientation="portrait" horizontalDpi="300" verticalDpi="300"/>
  <tableParts count="3">
    <tablePart r:id="rId1"/>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141DC-B5BE-4F5D-922A-6DAD4500CAA3}">
  <dimension ref="A1:L39"/>
  <sheetViews>
    <sheetView zoomScale="85" zoomScaleNormal="85" workbookViewId="0"/>
  </sheetViews>
  <sheetFormatPr defaultColWidth="8.7265625" defaultRowHeight="14" x14ac:dyDescent="0.3"/>
  <cols>
    <col min="1" max="1" width="34.1796875" style="7" customWidth="1"/>
    <col min="2" max="7" width="8.7265625" style="7"/>
    <col min="8" max="8" width="6.81640625" style="7" bestFit="1" customWidth="1"/>
    <col min="9" max="9" width="14.453125" style="7" bestFit="1" customWidth="1"/>
    <col min="10" max="16384" width="8.7265625" style="7"/>
  </cols>
  <sheetData>
    <row r="1" spans="1:12" ht="15.5" x14ac:dyDescent="0.35">
      <c r="A1" s="70" t="s">
        <v>358</v>
      </c>
    </row>
    <row r="2" spans="1:12" ht="15.5" x14ac:dyDescent="0.35">
      <c r="A2" s="71" t="s">
        <v>359</v>
      </c>
      <c r="L2" s="16" t="s">
        <v>379</v>
      </c>
    </row>
    <row r="3" spans="1:12" ht="15.5" x14ac:dyDescent="0.35">
      <c r="A3" s="79" t="s">
        <v>116</v>
      </c>
    </row>
    <row r="24" spans="1:9" ht="16.5" x14ac:dyDescent="0.4">
      <c r="A24" s="28" t="s">
        <v>360</v>
      </c>
      <c r="B24" s="28"/>
      <c r="C24" s="28"/>
      <c r="D24" s="28"/>
      <c r="E24" s="28"/>
      <c r="F24" s="28"/>
      <c r="G24" s="28"/>
      <c r="H24" s="28"/>
      <c r="I24" s="28" t="s">
        <v>355</v>
      </c>
    </row>
    <row r="25" spans="1:9" ht="17.5" x14ac:dyDescent="0.45">
      <c r="A25" s="48" t="s">
        <v>56</v>
      </c>
      <c r="B25" s="49" t="s">
        <v>361</v>
      </c>
      <c r="C25" s="49" t="s">
        <v>362</v>
      </c>
      <c r="D25" s="49" t="s">
        <v>363</v>
      </c>
      <c r="E25" s="49" t="s">
        <v>120</v>
      </c>
      <c r="F25" s="49" t="s">
        <v>121</v>
      </c>
      <c r="G25" s="49" t="s">
        <v>364</v>
      </c>
      <c r="H25" s="49" t="s">
        <v>365</v>
      </c>
      <c r="I25" s="49" t="s">
        <v>137</v>
      </c>
    </row>
    <row r="26" spans="1:9" ht="15.5" x14ac:dyDescent="0.35">
      <c r="A26" s="42" t="s">
        <v>62</v>
      </c>
      <c r="B26" s="72">
        <v>300.71716120913578</v>
      </c>
      <c r="C26" s="72">
        <v>4266.5475686764303</v>
      </c>
      <c r="D26" s="72">
        <v>1194.9146550346231</v>
      </c>
      <c r="E26" s="73"/>
      <c r="F26" s="73"/>
      <c r="G26" s="73"/>
      <c r="H26" s="73"/>
      <c r="I26" s="72">
        <v>5762.1793849201895</v>
      </c>
    </row>
    <row r="27" spans="1:9" ht="15.5" x14ac:dyDescent="0.35">
      <c r="A27" s="6" t="s">
        <v>63</v>
      </c>
      <c r="B27" s="67">
        <v>2657.256593857951</v>
      </c>
      <c r="C27" s="67">
        <v>40.817831147427626</v>
      </c>
      <c r="D27" s="67">
        <v>27.75884623351094</v>
      </c>
      <c r="E27" s="68">
        <v>113.09266124413564</v>
      </c>
      <c r="F27" s="68">
        <v>0</v>
      </c>
      <c r="G27" s="68"/>
      <c r="H27" s="68"/>
      <c r="I27" s="67">
        <v>2838.9259324830255</v>
      </c>
    </row>
    <row r="28" spans="1:9" ht="15.5" x14ac:dyDescent="0.35">
      <c r="A28" s="6" t="s">
        <v>64</v>
      </c>
      <c r="B28" s="67">
        <v>3839.0888854146988</v>
      </c>
      <c r="C28" s="67">
        <v>2.6168607611805763</v>
      </c>
      <c r="D28" s="67">
        <v>31.304650214959342</v>
      </c>
      <c r="E28" s="68">
        <v>40.415047055235561</v>
      </c>
      <c r="F28" s="68"/>
      <c r="G28" s="68"/>
      <c r="H28" s="68"/>
      <c r="I28" s="67">
        <v>3913.4254434460745</v>
      </c>
    </row>
    <row r="29" spans="1:9" ht="15.5" x14ac:dyDescent="0.35">
      <c r="A29" s="6" t="s">
        <v>65</v>
      </c>
      <c r="B29" s="67">
        <v>1979.6791944556621</v>
      </c>
      <c r="C29" s="67">
        <v>2.6100403629301701</v>
      </c>
      <c r="D29" s="67">
        <v>2.9843324355396756</v>
      </c>
      <c r="E29" s="68"/>
      <c r="F29" s="68"/>
      <c r="G29" s="68"/>
      <c r="H29" s="68"/>
      <c r="I29" s="67">
        <v>1985.2735672541321</v>
      </c>
    </row>
    <row r="30" spans="1:9" ht="15.5" x14ac:dyDescent="0.35">
      <c r="A30" s="6" t="s">
        <v>66</v>
      </c>
      <c r="B30" s="67">
        <v>9.6803693708699609E-3</v>
      </c>
      <c r="C30" s="67">
        <v>5.2602903110268047</v>
      </c>
      <c r="D30" s="67">
        <v>0</v>
      </c>
      <c r="E30" s="68"/>
      <c r="F30" s="68"/>
      <c r="G30" s="68"/>
      <c r="H30" s="68"/>
      <c r="I30" s="67">
        <v>5.2699706803976749</v>
      </c>
    </row>
    <row r="31" spans="1:9" ht="15.5" x14ac:dyDescent="0.35">
      <c r="A31" s="6" t="s">
        <v>67</v>
      </c>
      <c r="B31" s="67">
        <v>984.66685760500252</v>
      </c>
      <c r="C31" s="67">
        <v>1.6082956156829578</v>
      </c>
      <c r="D31" s="67">
        <v>3.4577511080816898</v>
      </c>
      <c r="E31" s="68">
        <v>12.788062739653402</v>
      </c>
      <c r="F31" s="68">
        <v>0</v>
      </c>
      <c r="G31" s="68">
        <v>6.3868318911054081</v>
      </c>
      <c r="H31" s="68">
        <v>0</v>
      </c>
      <c r="I31" s="67">
        <v>1008.907798959526</v>
      </c>
    </row>
    <row r="32" spans="1:9" ht="15.5" x14ac:dyDescent="0.35">
      <c r="A32" s="13" t="s">
        <v>345</v>
      </c>
      <c r="B32" s="67">
        <v>1530.4316957202475</v>
      </c>
      <c r="C32" s="67">
        <v>473.4551055872588</v>
      </c>
      <c r="D32" s="67">
        <v>140.48140526517076</v>
      </c>
      <c r="E32" s="68"/>
      <c r="F32" s="68"/>
      <c r="G32" s="68"/>
      <c r="H32" s="68"/>
      <c r="I32" s="67">
        <v>2144.3682065726771</v>
      </c>
    </row>
    <row r="33" spans="1:9" ht="15.5" x14ac:dyDescent="0.35">
      <c r="A33" s="6" t="s">
        <v>69</v>
      </c>
      <c r="B33" s="67">
        <v>3.2123713857637646</v>
      </c>
      <c r="C33" s="67">
        <v>620.75889094750869</v>
      </c>
      <c r="D33" s="67">
        <v>72.947881418960449</v>
      </c>
      <c r="E33" s="68"/>
      <c r="F33" s="68"/>
      <c r="G33" s="68"/>
      <c r="H33" s="68"/>
      <c r="I33" s="67">
        <v>696.91914375223291</v>
      </c>
    </row>
    <row r="34" spans="1:9" ht="15.5" x14ac:dyDescent="0.35">
      <c r="A34" s="74" t="s">
        <v>339</v>
      </c>
      <c r="B34" s="75">
        <v>11295.062440017833</v>
      </c>
      <c r="C34" s="75">
        <v>5413.674883409446</v>
      </c>
      <c r="D34" s="75">
        <v>1473.8495217108459</v>
      </c>
      <c r="E34" s="75">
        <v>166.2957710390246</v>
      </c>
      <c r="F34" s="75">
        <v>0</v>
      </c>
      <c r="G34" s="75">
        <v>6.3868318911054081</v>
      </c>
      <c r="H34" s="75">
        <v>0</v>
      </c>
      <c r="I34" s="75">
        <v>18355.269448068255</v>
      </c>
    </row>
    <row r="35" spans="1:9" ht="15.5" x14ac:dyDescent="0.35">
      <c r="A35" s="48" t="s">
        <v>138</v>
      </c>
      <c r="B35" s="77">
        <f t="shared" ref="B35:I35" si="0">B34/$I$34</f>
        <v>0.61535802958242858</v>
      </c>
      <c r="C35" s="77">
        <f t="shared" si="0"/>
        <v>0.29493845888376169</v>
      </c>
      <c r="D35" s="77">
        <f t="shared" si="0"/>
        <v>8.0295717035412786E-2</v>
      </c>
      <c r="E35" s="77">
        <f t="shared" si="0"/>
        <v>9.0598381848611808E-3</v>
      </c>
      <c r="F35" s="77">
        <f t="shared" si="0"/>
        <v>0</v>
      </c>
      <c r="G35" s="77">
        <f t="shared" si="0"/>
        <v>3.4795631353576074E-4</v>
      </c>
      <c r="H35" s="77">
        <f t="shared" si="0"/>
        <v>0</v>
      </c>
      <c r="I35" s="78">
        <f t="shared" si="0"/>
        <v>1</v>
      </c>
    </row>
    <row r="36" spans="1:9" ht="15.5" x14ac:dyDescent="0.35">
      <c r="A36" s="76" t="s">
        <v>353</v>
      </c>
      <c r="B36" s="42"/>
      <c r="C36" s="42"/>
      <c r="D36" s="42"/>
      <c r="E36" s="42"/>
      <c r="F36" s="42"/>
      <c r="G36" s="42"/>
      <c r="H36" s="42"/>
      <c r="I36" s="42"/>
    </row>
    <row r="37" spans="1:9" ht="16.5" x14ac:dyDescent="0.4">
      <c r="A37" s="6" t="s">
        <v>366</v>
      </c>
      <c r="B37" s="69"/>
      <c r="C37" s="69"/>
      <c r="D37" s="69"/>
      <c r="E37" s="11"/>
      <c r="F37" s="11"/>
      <c r="G37" s="11"/>
      <c r="H37" s="11"/>
      <c r="I37" s="11"/>
    </row>
    <row r="38" spans="1:9" ht="16.5" x14ac:dyDescent="0.4">
      <c r="A38" s="6" t="s">
        <v>367</v>
      </c>
      <c r="B38" s="6"/>
      <c r="C38" s="6"/>
      <c r="D38" s="6"/>
      <c r="E38" s="6"/>
      <c r="F38" s="6"/>
      <c r="G38" s="6"/>
      <c r="H38" s="6"/>
      <c r="I38" s="6"/>
    </row>
    <row r="39" spans="1:9" ht="16.5" x14ac:dyDescent="0.4">
      <c r="A39" s="6" t="s">
        <v>368</v>
      </c>
      <c r="B39" s="6"/>
      <c r="C39" s="6"/>
      <c r="D39" s="6"/>
      <c r="E39" s="6"/>
      <c r="F39" s="6"/>
      <c r="G39" s="6"/>
      <c r="H39" s="6"/>
      <c r="I39" s="6"/>
    </row>
  </sheetData>
  <hyperlinks>
    <hyperlink ref="A36" r:id="rId1" display="Source: Greenhouse Gas Inventories for England, Scotland, Wales and Northern Ireland: 1990 - 2022" xr:uid="{BEC3EBA1-019B-4298-B843-6230677580F2}"/>
    <hyperlink ref="L2" location="Contents!A1" display="back to contents" xr:uid="{ED2C96DE-7C0A-4C62-81C6-874D40A9A007}"/>
  </hyperlinks>
  <pageMargins left="0.7" right="0.7" top="0.75" bottom="0.75" header="0.3" footer="0.3"/>
  <ignoredErrors>
    <ignoredError sqref="I26:I34" calculatedColumn="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A0FFA-5600-4A3D-B563-B614D27ADB4D}">
  <dimension ref="A1:J38"/>
  <sheetViews>
    <sheetView zoomScale="85" zoomScaleNormal="85" workbookViewId="0"/>
  </sheetViews>
  <sheetFormatPr defaultColWidth="8.7265625" defaultRowHeight="14.5" x14ac:dyDescent="0.35"/>
  <cols>
    <col min="1" max="1" width="29.1796875" style="66" customWidth="1"/>
    <col min="2" max="2" width="21.81640625" style="66" customWidth="1"/>
    <col min="3" max="3" width="27.1796875" style="66" customWidth="1"/>
    <col min="4" max="16384" width="8.7265625" style="66"/>
  </cols>
  <sheetData>
    <row r="1" spans="1:10" ht="15.5" x14ac:dyDescent="0.35">
      <c r="A1" s="80" t="s">
        <v>358</v>
      </c>
    </row>
    <row r="2" spans="1:10" ht="15.5" x14ac:dyDescent="0.35">
      <c r="A2" s="81" t="s">
        <v>369</v>
      </c>
      <c r="J2" s="16" t="s">
        <v>379</v>
      </c>
    </row>
    <row r="3" spans="1:10" ht="15.5" x14ac:dyDescent="0.35">
      <c r="A3" s="82" t="s">
        <v>116</v>
      </c>
    </row>
    <row r="26" spans="1:3" ht="15.5" x14ac:dyDescent="0.35">
      <c r="A26" s="86" t="s">
        <v>360</v>
      </c>
      <c r="B26" s="87"/>
      <c r="C26" s="87"/>
    </row>
    <row r="27" spans="1:3" ht="33" x14ac:dyDescent="0.35">
      <c r="A27" s="91" t="s">
        <v>56</v>
      </c>
      <c r="B27" s="92" t="s">
        <v>370</v>
      </c>
      <c r="C27" s="92" t="s">
        <v>371</v>
      </c>
    </row>
    <row r="28" spans="1:3" ht="15.5" x14ac:dyDescent="0.35">
      <c r="A28" s="88" t="s">
        <v>62</v>
      </c>
      <c r="B28" s="89">
        <v>5.7621793849201906</v>
      </c>
      <c r="C28" s="90">
        <f t="shared" ref="C28:C35" si="0">B28/$B$36</f>
        <v>0.31392507754914017</v>
      </c>
    </row>
    <row r="29" spans="1:3" ht="15.5" x14ac:dyDescent="0.35">
      <c r="A29" s="83" t="s">
        <v>64</v>
      </c>
      <c r="B29" s="12">
        <v>3.913425443446076</v>
      </c>
      <c r="C29" s="85">
        <f t="shared" si="0"/>
        <v>0.21320446722496533</v>
      </c>
    </row>
    <row r="30" spans="1:3" ht="15.5" x14ac:dyDescent="0.35">
      <c r="A30" s="83" t="s">
        <v>63</v>
      </c>
      <c r="B30" s="12">
        <v>2.8389259324830247</v>
      </c>
      <c r="C30" s="85">
        <f t="shared" si="0"/>
        <v>0.1546654458282441</v>
      </c>
    </row>
    <row r="31" spans="1:3" ht="15.5" x14ac:dyDescent="0.35">
      <c r="A31" s="83" t="s">
        <v>65</v>
      </c>
      <c r="B31" s="84">
        <v>1.9852735672541324</v>
      </c>
      <c r="C31" s="85">
        <f t="shared" si="0"/>
        <v>0.10815823613327923</v>
      </c>
    </row>
    <row r="32" spans="1:3" ht="15.5" x14ac:dyDescent="0.35">
      <c r="A32" s="13" t="s">
        <v>345</v>
      </c>
      <c r="B32" s="84">
        <v>2.1443682065726768</v>
      </c>
      <c r="C32" s="85">
        <f t="shared" si="0"/>
        <v>0.11682575473161219</v>
      </c>
    </row>
    <row r="33" spans="1:3" ht="15.5" x14ac:dyDescent="0.35">
      <c r="A33" s="83" t="s">
        <v>67</v>
      </c>
      <c r="B33" s="84">
        <v>1.0089077989595256</v>
      </c>
      <c r="C33" s="85">
        <f t="shared" si="0"/>
        <v>5.496556734369841E-2</v>
      </c>
    </row>
    <row r="34" spans="1:3" ht="15.5" x14ac:dyDescent="0.35">
      <c r="A34" s="83" t="s">
        <v>69</v>
      </c>
      <c r="B34" s="84">
        <v>0.69691914375223296</v>
      </c>
      <c r="C34" s="85">
        <f t="shared" si="0"/>
        <v>3.7968341773679498E-2</v>
      </c>
    </row>
    <row r="35" spans="1:3" ht="15.5" x14ac:dyDescent="0.35">
      <c r="A35" s="86" t="s">
        <v>66</v>
      </c>
      <c r="B35" s="93">
        <v>5.2699706803976737E-3</v>
      </c>
      <c r="C35" s="94">
        <f t="shared" si="0"/>
        <v>2.8710941538111255E-4</v>
      </c>
    </row>
    <row r="36" spans="1:3" ht="15.5" x14ac:dyDescent="0.35">
      <c r="A36" s="91" t="s">
        <v>70</v>
      </c>
      <c r="B36" s="97">
        <f>SUM(B28:B35)</f>
        <v>18.355269448068256</v>
      </c>
      <c r="C36" s="98">
        <f>SUM(C28:C35)</f>
        <v>1</v>
      </c>
    </row>
    <row r="37" spans="1:3" ht="15.5" x14ac:dyDescent="0.35">
      <c r="A37" s="95" t="s">
        <v>353</v>
      </c>
      <c r="B37" s="96"/>
      <c r="C37" s="96"/>
    </row>
    <row r="38" spans="1:3" ht="15.5" x14ac:dyDescent="0.35">
      <c r="A38" s="14" t="s">
        <v>405</v>
      </c>
    </row>
  </sheetData>
  <hyperlinks>
    <hyperlink ref="A37" r:id="rId1" display="Source: Greenhouse Gas Inventories for England, Scotland, Wales and Northern Ireland: 1990-2023" xr:uid="{0A3CE068-30ED-4FC7-AE97-F38C93D57129}"/>
    <hyperlink ref="J2" location="Contents!A1" display="back to contents" xr:uid="{77219CBC-DE03-45C2-8EE8-06BA2D02AEB0}"/>
  </hyperlinks>
  <pageMargins left="0.7" right="0.7" top="0.75" bottom="0.75" header="0.3" footer="0.3"/>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D4560-8846-425F-9A1C-3BB6C8808A5A}">
  <dimension ref="A1:Q5"/>
  <sheetViews>
    <sheetView zoomScale="85" zoomScaleNormal="85" workbookViewId="0"/>
  </sheetViews>
  <sheetFormatPr defaultColWidth="8.7265625" defaultRowHeight="15.5" x14ac:dyDescent="0.35"/>
  <cols>
    <col min="1" max="16" width="8.7265625" style="14"/>
    <col min="17" max="17" width="17.26953125" style="14" bestFit="1" customWidth="1"/>
    <col min="18" max="16384" width="8.7265625" style="14"/>
  </cols>
  <sheetData>
    <row r="1" spans="1:17" x14ac:dyDescent="0.35">
      <c r="A1" s="70" t="s">
        <v>372</v>
      </c>
    </row>
    <row r="2" spans="1:17" x14ac:dyDescent="0.35">
      <c r="A2" s="71" t="s">
        <v>373</v>
      </c>
    </row>
    <row r="3" spans="1:17" x14ac:dyDescent="0.35">
      <c r="A3" s="79" t="s">
        <v>375</v>
      </c>
      <c r="Q3" s="16" t="s">
        <v>379</v>
      </c>
    </row>
    <row r="4" spans="1:17" ht="16.5" x14ac:dyDescent="0.4">
      <c r="A4" s="99" t="s">
        <v>399</v>
      </c>
    </row>
    <row r="5" spans="1:17" x14ac:dyDescent="0.35">
      <c r="A5" s="70" t="s">
        <v>374</v>
      </c>
    </row>
  </sheetData>
  <hyperlinks>
    <hyperlink ref="Q3" location="Contents!A1" display="back to contents" xr:uid="{294AB32F-F698-4BD9-BF8D-89577133BD8B}"/>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8"/>
  <sheetViews>
    <sheetView showGridLines="0" zoomScale="85" zoomScaleNormal="85" workbookViewId="0"/>
  </sheetViews>
  <sheetFormatPr defaultColWidth="10.81640625" defaultRowHeight="15.5" x14ac:dyDescent="0.35"/>
  <cols>
    <col min="1" max="1" width="10.81640625" style="1"/>
    <col min="2" max="6" width="13.7265625" style="1" customWidth="1"/>
    <col min="7" max="16384" width="10.81640625" style="1"/>
  </cols>
  <sheetData>
    <row r="1" spans="1:12" x14ac:dyDescent="0.35">
      <c r="A1" s="1" t="s">
        <v>104</v>
      </c>
    </row>
    <row r="2" spans="1:12" x14ac:dyDescent="0.35">
      <c r="A2" s="57" t="s">
        <v>105</v>
      </c>
      <c r="L2" s="58" t="str">
        <f>HYPERLINK("#Contents!A1", "back to contents")</f>
        <v>back to contents</v>
      </c>
    </row>
    <row r="3" spans="1:12" x14ac:dyDescent="0.35">
      <c r="A3" s="1" t="s">
        <v>53</v>
      </c>
    </row>
    <row r="4" spans="1:12" x14ac:dyDescent="0.35">
      <c r="A4" s="57" t="s">
        <v>106</v>
      </c>
      <c r="H4" s="1" t="s">
        <v>55</v>
      </c>
    </row>
    <row r="5" spans="1:12" ht="46.5" x14ac:dyDescent="0.35">
      <c r="A5" s="59" t="s">
        <v>107</v>
      </c>
      <c r="B5" s="63" t="s">
        <v>57</v>
      </c>
      <c r="C5" s="63" t="s">
        <v>58</v>
      </c>
      <c r="D5" s="63" t="s">
        <v>59</v>
      </c>
      <c r="E5" s="63" t="s">
        <v>60</v>
      </c>
      <c r="F5" s="63" t="s">
        <v>61</v>
      </c>
    </row>
    <row r="6" spans="1:12" x14ac:dyDescent="0.35">
      <c r="A6" s="1" t="s">
        <v>108</v>
      </c>
      <c r="B6" s="61">
        <v>18.201230688533801</v>
      </c>
      <c r="C6" s="61">
        <v>11.3028738099928</v>
      </c>
      <c r="D6" s="61">
        <v>11.2950624400178</v>
      </c>
      <c r="E6" s="61">
        <f>Table7[[#This Row],[2024]]-Table7[[#This Row],[BaseYear]]</f>
        <v>-6.9061682485160016</v>
      </c>
      <c r="F6" s="61">
        <f>Table7[[#This Row],[2024]]-Table7[[#This Row],[2023]]</f>
        <v>-7.8113699750002041E-3</v>
      </c>
    </row>
    <row r="7" spans="1:12" x14ac:dyDescent="0.35">
      <c r="A7" s="1" t="s">
        <v>109</v>
      </c>
      <c r="B7" s="61">
        <v>5.8970202024898004</v>
      </c>
      <c r="C7" s="61">
        <v>5.4508113351793597</v>
      </c>
      <c r="D7" s="61">
        <v>5.4136748834094499</v>
      </c>
      <c r="E7" s="61">
        <f>Table7[[#This Row],[2024]]-Table7[[#This Row],[BaseYear]]</f>
        <v>-0.4833453190803505</v>
      </c>
      <c r="F7" s="61">
        <f>Table7[[#This Row],[2024]]-Table7[[#This Row],[2023]]</f>
        <v>-3.7136451769909762E-2</v>
      </c>
    </row>
    <row r="8" spans="1:12" x14ac:dyDescent="0.35">
      <c r="A8" s="1" t="s">
        <v>110</v>
      </c>
      <c r="B8" s="61">
        <v>1.89328672912768</v>
      </c>
      <c r="C8" s="61">
        <v>1.4230856274248</v>
      </c>
      <c r="D8" s="61">
        <v>1.47384952171085</v>
      </c>
      <c r="E8" s="61">
        <f>Table7[[#This Row],[2024]]-Table7[[#This Row],[BaseYear]]</f>
        <v>-0.41943720741682999</v>
      </c>
      <c r="F8" s="61">
        <f>Table7[[#This Row],[2024]]-Table7[[#This Row],[2023]]</f>
        <v>5.0763894286049993E-2</v>
      </c>
    </row>
    <row r="9" spans="1:12" x14ac:dyDescent="0.35">
      <c r="A9" s="1" t="s">
        <v>111</v>
      </c>
      <c r="B9" s="61">
        <v>2.2769916943788399E-2</v>
      </c>
      <c r="C9" s="61">
        <v>0.18630012683164199</v>
      </c>
      <c r="D9" s="61">
        <v>0.17268260293012999</v>
      </c>
      <c r="E9" s="61">
        <f>Table7[[#This Row],[2024]]-Table7[[#This Row],[BaseYear]]</f>
        <v>0.14991268598634158</v>
      </c>
      <c r="F9" s="61">
        <f>Table7[[#This Row],[2024]]-Table7[[#This Row],[2023]]</f>
        <v>-1.3617523901511996E-2</v>
      </c>
    </row>
    <row r="10" spans="1:12" x14ac:dyDescent="0.35">
      <c r="A10" s="117" t="s">
        <v>70</v>
      </c>
      <c r="B10" s="118">
        <v>26.0143075370951</v>
      </c>
      <c r="C10" s="118">
        <v>18.3630708994286</v>
      </c>
      <c r="D10" s="118">
        <v>18.355269448068299</v>
      </c>
      <c r="E10" s="101">
        <f>Table7[[#This Row],[2024]]-Table7[[#This Row],[BaseYear]]</f>
        <v>-7.6590380890268008</v>
      </c>
      <c r="F10" s="101">
        <f>Table7[[#This Row],[2024]]-Table7[[#This Row],[2023]]</f>
        <v>-7.8014513603008595E-3</v>
      </c>
    </row>
    <row r="12" spans="1:12" x14ac:dyDescent="0.35">
      <c r="A12" s="57" t="s">
        <v>112</v>
      </c>
      <c r="H12" s="1" t="s">
        <v>55</v>
      </c>
    </row>
    <row r="13" spans="1:12" ht="46.5" x14ac:dyDescent="0.35">
      <c r="A13" s="59" t="s">
        <v>107</v>
      </c>
      <c r="B13" s="63" t="s">
        <v>57</v>
      </c>
      <c r="C13" s="63" t="s">
        <v>58</v>
      </c>
      <c r="D13" s="63" t="s">
        <v>59</v>
      </c>
      <c r="E13" s="63" t="s">
        <v>113</v>
      </c>
      <c r="F13" s="63" t="s">
        <v>73</v>
      </c>
    </row>
    <row r="14" spans="1:12" x14ac:dyDescent="0.35">
      <c r="A14" s="1" t="s">
        <v>108</v>
      </c>
      <c r="B14" s="61">
        <v>18.201230688533801</v>
      </c>
      <c r="C14" s="61">
        <v>11.3028738099928</v>
      </c>
      <c r="D14" s="61">
        <v>11.2950624400178</v>
      </c>
      <c r="E14" s="100">
        <f>(Table8[[#This Row],[2024]]-Table8[[#This Row],[BaseYear]])/Table8[[#This Row],[BaseYear]]</f>
        <v>-0.37943413644367846</v>
      </c>
      <c r="F14" s="100">
        <f>(Table8[[#This Row],[2024]]-Table8[[#This Row],[2023]])/Table8[[#This Row],[2023]]</f>
        <v>-6.9109592005656302E-4</v>
      </c>
    </row>
    <row r="15" spans="1:12" x14ac:dyDescent="0.35">
      <c r="A15" s="1" t="s">
        <v>109</v>
      </c>
      <c r="B15" s="61">
        <v>5.8970202024898004</v>
      </c>
      <c r="C15" s="61">
        <v>5.4508113351793597</v>
      </c>
      <c r="D15" s="61">
        <v>5.4136748834094499</v>
      </c>
      <c r="E15" s="100">
        <f>(Table8[[#This Row],[2024]]-Table8[[#This Row],[BaseYear]])/Table8[[#This Row],[BaseYear]]</f>
        <v>-8.1964331557873193E-2</v>
      </c>
      <c r="F15" s="100">
        <f>(Table8[[#This Row],[2024]]-Table8[[#This Row],[2023]])/Table8[[#This Row],[2023]]</f>
        <v>-6.8130136022562923E-3</v>
      </c>
    </row>
    <row r="16" spans="1:12" x14ac:dyDescent="0.35">
      <c r="A16" s="1" t="s">
        <v>110</v>
      </c>
      <c r="B16" s="61">
        <v>1.89328672912768</v>
      </c>
      <c r="C16" s="61">
        <v>1.4230856274248</v>
      </c>
      <c r="D16" s="61">
        <v>1.47384952171085</v>
      </c>
      <c r="E16" s="100">
        <f>(Table8[[#This Row],[2024]]-Table8[[#This Row],[BaseYear]])/Table8[[#This Row],[BaseYear]]</f>
        <v>-0.2215391894761144</v>
      </c>
      <c r="F16" s="100">
        <f>(Table8[[#This Row],[2024]]-Table8[[#This Row],[2023]])/Table8[[#This Row],[2023]]</f>
        <v>3.5671707526069088E-2</v>
      </c>
    </row>
    <row r="17" spans="1:6" x14ac:dyDescent="0.35">
      <c r="A17" s="1" t="s">
        <v>111</v>
      </c>
      <c r="B17" s="61">
        <v>2.2769916943788399E-2</v>
      </c>
      <c r="C17" s="61">
        <v>0.18630012683164199</v>
      </c>
      <c r="D17" s="61">
        <v>0.17268260293012999</v>
      </c>
      <c r="E17" s="100">
        <f>(Table8[[#This Row],[2024]]-Table8[[#This Row],[BaseYear]])/Table8[[#This Row],[BaseYear]]</f>
        <v>6.583804690918627</v>
      </c>
      <c r="F17" s="100">
        <f>(Table8[[#This Row],[2024]]-Table8[[#This Row],[2023]])/Table8[[#This Row],[2023]]</f>
        <v>-7.309454981647999E-2</v>
      </c>
    </row>
    <row r="18" spans="1:6" x14ac:dyDescent="0.35">
      <c r="A18" s="117" t="s">
        <v>70</v>
      </c>
      <c r="B18" s="118">
        <v>26.0143075370951</v>
      </c>
      <c r="C18" s="118">
        <v>18.3630708994286</v>
      </c>
      <c r="D18" s="118">
        <v>18.355269448068299</v>
      </c>
      <c r="E18" s="119">
        <f>(Table8[[#This Row],[2024]]-Table8[[#This Row],[BaseYear]])/Table8[[#This Row],[BaseYear]]</f>
        <v>-0.29441637368611084</v>
      </c>
      <c r="F18" s="119">
        <f>(Table8[[#This Row],[2024]]-Table8[[#This Row],[2023]])/Table8[[#This Row],[2023]]</f>
        <v>-4.2484459179121376E-4</v>
      </c>
    </row>
  </sheetData>
  <pageMargins left="0.7" right="0.7" top="0.75" bottom="0.75" header="0.3" footer="0.3"/>
  <pageSetup paperSize="9" orientation="portrait" horizontalDpi="300" verticalDpi="300"/>
  <tableParts count="2">
    <tablePart r:id="rId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5"/>
  <sheetViews>
    <sheetView showGridLines="0" zoomScale="85" zoomScaleNormal="85" workbookViewId="0"/>
  </sheetViews>
  <sheetFormatPr defaultColWidth="10.81640625" defaultRowHeight="15.5" x14ac:dyDescent="0.35"/>
  <cols>
    <col min="1" max="1" width="25.1796875" style="1" customWidth="1"/>
    <col min="2" max="16384" width="10.81640625" style="1"/>
  </cols>
  <sheetData>
    <row r="1" spans="1:11" x14ac:dyDescent="0.35">
      <c r="A1" s="1" t="s">
        <v>114</v>
      </c>
    </row>
    <row r="2" spans="1:11" x14ac:dyDescent="0.35">
      <c r="A2" s="57" t="s">
        <v>115</v>
      </c>
      <c r="K2" s="58" t="str">
        <f>HYPERLINK("#Contents!A1", "back to contents")</f>
        <v>back to contents</v>
      </c>
    </row>
    <row r="3" spans="1:11" x14ac:dyDescent="0.35">
      <c r="A3" s="1" t="s">
        <v>116</v>
      </c>
      <c r="I3" s="1" t="s">
        <v>55</v>
      </c>
    </row>
    <row r="4" spans="1:11" x14ac:dyDescent="0.35">
      <c r="A4" s="59" t="s">
        <v>56</v>
      </c>
      <c r="B4" s="63" t="s">
        <v>117</v>
      </c>
      <c r="C4" s="63" t="s">
        <v>118</v>
      </c>
      <c r="D4" s="63" t="s">
        <v>119</v>
      </c>
      <c r="E4" s="63" t="s">
        <v>120</v>
      </c>
      <c r="F4" s="63" t="s">
        <v>121</v>
      </c>
      <c r="G4" s="63" t="s">
        <v>122</v>
      </c>
      <c r="H4" s="63" t="s">
        <v>123</v>
      </c>
      <c r="I4" s="63" t="s">
        <v>70</v>
      </c>
    </row>
    <row r="5" spans="1:11" x14ac:dyDescent="0.35">
      <c r="A5" s="1" t="s">
        <v>62</v>
      </c>
      <c r="B5" s="61">
        <v>4.2665475686764305</v>
      </c>
      <c r="C5" s="61">
        <v>0.300717161209136</v>
      </c>
      <c r="D5" s="61">
        <v>1.1949146550346199</v>
      </c>
      <c r="E5" s="61">
        <v>0</v>
      </c>
      <c r="F5" s="61">
        <v>0</v>
      </c>
      <c r="G5" s="61">
        <v>0</v>
      </c>
      <c r="H5" s="61">
        <v>0</v>
      </c>
      <c r="I5" s="61">
        <v>5.7621793849201906</v>
      </c>
    </row>
    <row r="6" spans="1:11" x14ac:dyDescent="0.35">
      <c r="A6" s="1" t="s">
        <v>63</v>
      </c>
      <c r="B6" s="61">
        <v>4.0817831147427597E-2</v>
      </c>
      <c r="C6" s="61">
        <v>2.6572565938579502</v>
      </c>
      <c r="D6" s="61">
        <v>2.7758846233510902E-2</v>
      </c>
      <c r="E6" s="61">
        <v>0.113092661244136</v>
      </c>
      <c r="F6" s="61">
        <v>0</v>
      </c>
      <c r="G6" s="61">
        <v>0</v>
      </c>
      <c r="H6" s="61">
        <v>0</v>
      </c>
      <c r="I6" s="61">
        <v>2.83892593248303</v>
      </c>
    </row>
    <row r="7" spans="1:11" x14ac:dyDescent="0.35">
      <c r="A7" s="1" t="s">
        <v>64</v>
      </c>
      <c r="B7" s="61">
        <v>2.6168607611805799E-3</v>
      </c>
      <c r="C7" s="61">
        <v>3.8390888854147001</v>
      </c>
      <c r="D7" s="61">
        <v>3.1304650214959297E-2</v>
      </c>
      <c r="E7" s="61">
        <v>4.0415047055235596E-2</v>
      </c>
      <c r="F7" s="61">
        <v>0</v>
      </c>
      <c r="G7" s="61">
        <v>0</v>
      </c>
      <c r="H7" s="61">
        <v>0</v>
      </c>
      <c r="I7" s="61">
        <v>3.9134254434460698</v>
      </c>
    </row>
    <row r="8" spans="1:11" x14ac:dyDescent="0.35">
      <c r="A8" s="1" t="s">
        <v>65</v>
      </c>
      <c r="B8" s="61">
        <v>2.61004036293017E-3</v>
      </c>
      <c r="C8" s="61">
        <v>1.97967919445566</v>
      </c>
      <c r="D8" s="61">
        <v>2.98433243553968E-3</v>
      </c>
      <c r="E8" s="61">
        <v>0</v>
      </c>
      <c r="F8" s="61">
        <v>0</v>
      </c>
      <c r="G8" s="61">
        <v>0</v>
      </c>
      <c r="H8" s="61">
        <v>0</v>
      </c>
      <c r="I8" s="61">
        <v>1.98527356725413</v>
      </c>
    </row>
    <row r="9" spans="1:11" x14ac:dyDescent="0.35">
      <c r="A9" s="1" t="s">
        <v>66</v>
      </c>
      <c r="B9" s="61">
        <v>5.2602903110268006E-3</v>
      </c>
      <c r="C9" s="61">
        <v>9.6803693708699589E-6</v>
      </c>
      <c r="D9" s="61">
        <v>0</v>
      </c>
      <c r="E9" s="61">
        <v>0</v>
      </c>
      <c r="F9" s="61">
        <v>0</v>
      </c>
      <c r="G9" s="61">
        <v>0</v>
      </c>
      <c r="H9" s="61">
        <v>0</v>
      </c>
      <c r="I9" s="61">
        <v>5.2699706803976693E-3</v>
      </c>
    </row>
    <row r="10" spans="1:11" x14ac:dyDescent="0.35">
      <c r="A10" s="1" t="s">
        <v>67</v>
      </c>
      <c r="B10" s="61">
        <v>1.6082956156829599E-3</v>
      </c>
      <c r="C10" s="61">
        <v>0.98466685760500194</v>
      </c>
      <c r="D10" s="61">
        <v>3.4577511080816897E-3</v>
      </c>
      <c r="E10" s="61">
        <v>1.27880627396534E-2</v>
      </c>
      <c r="F10" s="61">
        <v>0</v>
      </c>
      <c r="G10" s="61">
        <v>0</v>
      </c>
      <c r="H10" s="61">
        <v>6.3868318911054099E-3</v>
      </c>
      <c r="I10" s="61">
        <v>1.0089077989595301</v>
      </c>
    </row>
    <row r="11" spans="1:11" x14ac:dyDescent="0.35">
      <c r="A11" s="1" t="s">
        <v>68</v>
      </c>
      <c r="B11" s="61">
        <v>0.47345510558725901</v>
      </c>
      <c r="C11" s="61">
        <v>1.53043169572025</v>
      </c>
      <c r="D11" s="61">
        <v>0.140481405265171</v>
      </c>
      <c r="E11" s="61">
        <v>0</v>
      </c>
      <c r="F11" s="61">
        <v>0</v>
      </c>
      <c r="G11" s="61">
        <v>0</v>
      </c>
      <c r="H11" s="61">
        <v>0</v>
      </c>
      <c r="I11" s="61">
        <v>2.1443682065726799</v>
      </c>
    </row>
    <row r="12" spans="1:11" x14ac:dyDescent="0.35">
      <c r="A12" s="1" t="s">
        <v>69</v>
      </c>
      <c r="B12" s="61">
        <v>0.62075889094750902</v>
      </c>
      <c r="C12" s="61">
        <v>3.2123713857637602E-3</v>
      </c>
      <c r="D12" s="61">
        <v>7.2947881418960511E-2</v>
      </c>
      <c r="E12" s="61">
        <v>0</v>
      </c>
      <c r="F12" s="61">
        <v>0</v>
      </c>
      <c r="G12" s="61">
        <v>0</v>
      </c>
      <c r="H12" s="61">
        <v>0</v>
      </c>
      <c r="I12" s="61">
        <v>0.69691914375223307</v>
      </c>
    </row>
    <row r="13" spans="1:11" x14ac:dyDescent="0.35">
      <c r="A13" s="59" t="s">
        <v>70</v>
      </c>
      <c r="B13" s="62">
        <v>5.4136748834094499</v>
      </c>
      <c r="C13" s="62">
        <v>11.2950624400178</v>
      </c>
      <c r="D13" s="62">
        <v>1.47384952171085</v>
      </c>
      <c r="E13" s="62">
        <v>0.16629577103902499</v>
      </c>
      <c r="F13" s="62">
        <v>0</v>
      </c>
      <c r="G13" s="62">
        <v>0</v>
      </c>
      <c r="H13" s="62">
        <v>6.3868318911054099E-3</v>
      </c>
      <c r="I13" s="62">
        <v>18.355269448068299</v>
      </c>
    </row>
    <row r="14" spans="1:11" x14ac:dyDescent="0.35">
      <c r="A14" s="1" t="s">
        <v>124</v>
      </c>
    </row>
    <row r="15" spans="1:11" x14ac:dyDescent="0.35">
      <c r="A15" s="1" t="s">
        <v>125</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Cover sheet</vt:lpstr>
      <vt:lpstr>Contents</vt:lpstr>
      <vt:lpstr>Figure_1</vt:lpstr>
      <vt:lpstr>Table_1</vt:lpstr>
      <vt:lpstr>Figure_2</vt:lpstr>
      <vt:lpstr>Figure_3</vt:lpstr>
      <vt:lpstr>Figure_4</vt:lpstr>
      <vt:lpstr>Table_2</vt:lpstr>
      <vt:lpstr>Table_3</vt:lpstr>
      <vt:lpstr>Table_4</vt:lpstr>
      <vt:lpstr>Figure_5</vt:lpstr>
      <vt:lpstr>Table_5</vt:lpstr>
      <vt:lpstr>Figure_6</vt:lpstr>
      <vt:lpstr>Table_6</vt:lpstr>
      <vt:lpstr>Figure_7</vt:lpstr>
      <vt:lpstr>Table_7</vt:lpstr>
      <vt:lpstr>Table_8</vt:lpstr>
      <vt:lpstr>Table_9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2357174</dc:creator>
  <cp:lastModifiedBy>Hunter-Martin, Laoise</cp:lastModifiedBy>
  <dcterms:created xsi:type="dcterms:W3CDTF">2026-05-29T09:12:21Z</dcterms:created>
  <dcterms:modified xsi:type="dcterms:W3CDTF">2026-06-08T13:43:51Z</dcterms:modified>
</cp:coreProperties>
</file>